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8" activeTab="1"/>
  </bookViews>
  <sheets>
    <sheet name="List1" sheetId="1" r:id="rId1"/>
    <sheet name="List2" sheetId="2" r:id="rId2"/>
  </sheets>
  <definedNames>
    <definedName name="_xlnm.Print_Area" localSheetId="0">'List1'!$A$1:$Q$130</definedName>
  </definedNames>
  <calcPr fullCalcOnLoad="1"/>
</workbook>
</file>

<file path=xl/sharedStrings.xml><?xml version="1.0" encoding="utf-8"?>
<sst xmlns="http://schemas.openxmlformats.org/spreadsheetml/2006/main" count="1032" uniqueCount="510">
  <si>
    <t>Šifra izvora</t>
  </si>
  <si>
    <t>Br.konta</t>
  </si>
  <si>
    <t>A.RAČUN PRIHODA I RASHODA</t>
  </si>
  <si>
    <t>Ostvarenje</t>
  </si>
  <si>
    <t xml:space="preserve"> Plan</t>
  </si>
  <si>
    <t>Plan</t>
  </si>
  <si>
    <t>Projekcija</t>
  </si>
  <si>
    <t xml:space="preserve">Prihodi poslovanja </t>
  </si>
  <si>
    <t>Prihodi od prodaje nefinancijske imovine</t>
  </si>
  <si>
    <t>Rashodi poslovanja</t>
  </si>
  <si>
    <t>Rashodi za nabavu nefinancijske imovine</t>
  </si>
  <si>
    <t>RAZLIKA-MANJAK</t>
  </si>
  <si>
    <t>B.RAČUN ZADUŽIVANJA/FINANCIRANJA</t>
  </si>
  <si>
    <t>Račun od financijske imovine i zaduživanja</t>
  </si>
  <si>
    <t>Izdaci za financijsku imovinu i otpčate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</si>
  <si>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</si>
  <si>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</si>
  <si>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</si>
  <si>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</si>
  <si>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Prihodi poslovanja</t>
  </si>
  <si>
    <t>Prihodi od poreza</t>
  </si>
  <si>
    <t>Porez i prirez na dohodak</t>
  </si>
  <si>
    <t>Porez na imovinu</t>
  </si>
  <si>
    <t>Porez na robu i usluge</t>
  </si>
  <si>
    <t>Ostali prihodi od poreza</t>
  </si>
  <si>
    <t>Potpore</t>
  </si>
  <si>
    <t>Prihodi od imovine</t>
  </si>
  <si>
    <t>Prihodi od financijske imovine</t>
  </si>
  <si>
    <t>Prihodi od nefinancijske imovine</t>
  </si>
  <si>
    <t>Prih.od adm.prist.po poseb.propis.</t>
  </si>
  <si>
    <t>Administrativne(upravne)pristojbe</t>
  </si>
  <si>
    <t>Prih.po poseb.propisima</t>
  </si>
  <si>
    <t>Ostali prihodi</t>
  </si>
  <si>
    <t>Vlastiti prihodi</t>
  </si>
  <si>
    <t>Prihodi od prodaje nefinanc.imovi.</t>
  </si>
  <si>
    <t>Prih.od prodaje neproizved.imovine</t>
  </si>
  <si>
    <t>Prihod.od prodaje mater.imovine</t>
  </si>
  <si>
    <t>Prih.od prodaje proizv.dugot.imov.</t>
  </si>
  <si>
    <t>Prihodi od prodaje građev.objekta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</si>
  <si>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</si>
  <si>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</si>
  <si>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</si>
  <si>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</si>
  <si>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</si>
  <si>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</si>
  <si>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 za materijal i energiju</t>
  </si>
  <si>
    <t>Rashodi za usluge</t>
  </si>
  <si>
    <t>Ostali nespome.rashodi poslova.</t>
  </si>
  <si>
    <t>Financijski rashodi</t>
  </si>
  <si>
    <t>Kamate za primljene zajmove</t>
  </si>
  <si>
    <t>Ostali financijski rashodi</t>
  </si>
  <si>
    <t>Subvencije</t>
  </si>
  <si>
    <t>Pomoći unutar opće države</t>
  </si>
  <si>
    <t>Ostale naknad.građ.i kućanst.</t>
  </si>
  <si>
    <t>Donacije i ostali rashodi</t>
  </si>
  <si>
    <t>Tekuće donacije</t>
  </si>
  <si>
    <t>Kapitalne donacije</t>
  </si>
  <si>
    <t>Izvanredni rashodi</t>
  </si>
  <si>
    <t>Kapitalne pomoći</t>
  </si>
  <si>
    <t>Rash.za nabavu nefinan-imovine</t>
  </si>
  <si>
    <t>Građevinski objekti</t>
  </si>
  <si>
    <t>Postrojenja i oprema</t>
  </si>
  <si>
    <t>Prijevozna sredstva</t>
  </si>
  <si>
    <t>Knjige,umjet.djela itd.</t>
  </si>
  <si>
    <t>Nematerijalna proizved.imovina</t>
  </si>
  <si>
    <t>Rashodi za dodatna ulag.na nefinancijsku imovinu</t>
  </si>
  <si>
    <t>Dodatna ulaganja na građevin.objektima</t>
  </si>
  <si>
    <t>Primici od financijske imovine i zaduživanja</t>
  </si>
  <si>
    <t>Primici od zaduživanja</t>
  </si>
  <si>
    <t>Primljeni zajmovi od trgovačkog društva u javnom sektoru</t>
  </si>
  <si>
    <t>Izdaci za financijsku imovinu i otplate zajmova</t>
  </si>
  <si>
    <t>Izdaci za otplatu primljenih zajmova</t>
  </si>
  <si>
    <t>Otplate glavnice primljenih zajmova od banaka i ostalih financijskih institucija izvan javnog sektora</t>
  </si>
  <si>
    <t>C.RASPOLOŽIVA SREDSTVA IZ PRETHODIH GODINA (VIŠAK PRIHODA I REZERVIRANJA)</t>
  </si>
  <si>
    <t>Višak/manjak prihoda</t>
  </si>
  <si>
    <t>Opći prihodi i primici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</si>
  <si>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</si>
  <si>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</si>
  <si>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</si>
  <si>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</si>
  <si>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</si>
  <si>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</si>
  <si>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>ŠIFRA BROJ</t>
  </si>
  <si>
    <t xml:space="preserve">Plan </t>
  </si>
  <si>
    <t>Indeks</t>
  </si>
  <si>
    <t>Programska</t>
  </si>
  <si>
    <t>izvor</t>
  </si>
  <si>
    <t>10/09.</t>
  </si>
  <si>
    <t>11/10.</t>
  </si>
  <si>
    <t>12/11.</t>
  </si>
  <si>
    <t>Program/projekt</t>
  </si>
  <si>
    <t>Aktivnosti</t>
  </si>
  <si>
    <t>Račun</t>
  </si>
  <si>
    <t>UKUPNO RASHODI I IZDACI</t>
  </si>
  <si>
    <t>Ostali nespomenuti rashodi</t>
  </si>
  <si>
    <t>Program političkih stranaka</t>
  </si>
  <si>
    <t>Aktivnost:</t>
  </si>
  <si>
    <t>Osnovne funkcije stranaka</t>
  </si>
  <si>
    <t>Program 03</t>
  </si>
  <si>
    <t>Program rada VSNM</t>
  </si>
  <si>
    <t>Rashodi za materijal i energiju</t>
  </si>
  <si>
    <t>Dodatna ulaganja na građev.objektima</t>
  </si>
  <si>
    <t>Rashodi za nabavu nefinanc.imovine</t>
  </si>
  <si>
    <t>Rashodi za nabav.proizved.dugotrajne imovine</t>
  </si>
  <si>
    <t>Rashodi za nabavu proizvedene dugotrajne imovine</t>
  </si>
  <si>
    <t>Rashod.za nabavu neproizvedene dugotrajne imovine</t>
  </si>
  <si>
    <t>Nematerijalna proizvedena imovina</t>
  </si>
  <si>
    <t>Naknade građanima i kućanstvima na temelju osiguranja i dr.</t>
  </si>
  <si>
    <t>Ostale naknade građan.i kućanst.iz proračuna</t>
  </si>
  <si>
    <t>Naknade građanima i kućanstv.na temelju osiguranja i dr.</t>
  </si>
  <si>
    <t>Ostali nespomenuti rashodi poslovanja</t>
  </si>
  <si>
    <t>Ostale naknade građan.i kućanstvima iz proračuna</t>
  </si>
  <si>
    <t>Šifra izvora:</t>
  </si>
  <si>
    <t>01-Opće javne usluge</t>
  </si>
  <si>
    <t>1 Opći prihodi i primici</t>
  </si>
  <si>
    <t>02-Obrana</t>
  </si>
  <si>
    <t>2 Vlastiti prihodi</t>
  </si>
  <si>
    <t>03-Javni red i sigurnost</t>
  </si>
  <si>
    <t>3 Prihodi za posebne namjene</t>
  </si>
  <si>
    <t>04-Ekonomski poslovi</t>
  </si>
  <si>
    <t>4 Pomoći</t>
  </si>
  <si>
    <t>05-Zaštita okoliša</t>
  </si>
  <si>
    <t>5 Donacije</t>
  </si>
  <si>
    <t>06-Usluge unapređenja stanovanja i zajedn.</t>
  </si>
  <si>
    <t>6 Prihodi od nefinanc.imovine</t>
  </si>
  <si>
    <t>07-Zdravstvo</t>
  </si>
  <si>
    <t>7 Namjenski prihodi od zaduži.</t>
  </si>
  <si>
    <t>09-Obrazovanje</t>
  </si>
  <si>
    <t>10-Socijalna skrb</t>
  </si>
  <si>
    <t>Funk-</t>
  </si>
  <si>
    <t xml:space="preserve">cijska </t>
  </si>
  <si>
    <t xml:space="preserve">   VRSTA RASHODA</t>
  </si>
  <si>
    <t xml:space="preserve">   I IZDATAKA</t>
  </si>
  <si>
    <t>Rashodi za nabavu proizv.dugotr.imovine</t>
  </si>
  <si>
    <t>Rashodi za dodatna ulaganja na nefinanc.imovinu</t>
  </si>
  <si>
    <t>Program 02:</t>
  </si>
  <si>
    <t>Donošenje akata i mjera iz djelokruga</t>
  </si>
  <si>
    <t xml:space="preserve"> predstavničkog i izvršnog tijela i mjesne samouprave</t>
  </si>
  <si>
    <t xml:space="preserve">Program 01: </t>
  </si>
  <si>
    <t xml:space="preserve">                      </t>
  </si>
  <si>
    <t xml:space="preserve"> Predstavničko i izvršna tijela</t>
  </si>
  <si>
    <t xml:space="preserve">Aktivnost:  </t>
  </si>
  <si>
    <t>Djelokrug mjesne samouprave</t>
  </si>
  <si>
    <t xml:space="preserve">Aktivnost: </t>
  </si>
  <si>
    <t xml:space="preserve">Tekuće donacije VSNM Općine Kistanje </t>
  </si>
  <si>
    <t>Priprema i donošenje akata iz djelokruga tijela</t>
  </si>
  <si>
    <t xml:space="preserve">Program 04: </t>
  </si>
  <si>
    <t xml:space="preserve">GLAVA 00201: </t>
  </si>
  <si>
    <t>Upravni odjel</t>
  </si>
  <si>
    <t>Tekuća zaliha proračuna</t>
  </si>
  <si>
    <t>Nabava dugotrajne imovine</t>
  </si>
  <si>
    <t>Tekući projekt:</t>
  </si>
  <si>
    <t>Prostorno planiranje</t>
  </si>
  <si>
    <t>VATROGASTVO I CIVILNA ZAŠTITA</t>
  </si>
  <si>
    <t xml:space="preserve">GLAVA 00202: </t>
  </si>
  <si>
    <t>Zaštita od požara i civilna zaštita</t>
  </si>
  <si>
    <t>Program 05:</t>
  </si>
  <si>
    <t>Osnovna djelatnost DVD-a</t>
  </si>
  <si>
    <t xml:space="preserve"> Civilna zaštita</t>
  </si>
  <si>
    <t>Nabava i opremanje vatrogasnih vozila</t>
  </si>
  <si>
    <t xml:space="preserve">Tekući projekti: </t>
  </si>
  <si>
    <t>Održavanje objekata i uređaja komunalne infrastrukture</t>
  </si>
  <si>
    <t>Program 06:</t>
  </si>
  <si>
    <t>Održavanje cesta i drugih javnih površina</t>
  </si>
  <si>
    <t xml:space="preserve">Aktivnost :  </t>
  </si>
  <si>
    <t xml:space="preserve">Aktivnosti: </t>
  </si>
  <si>
    <t>Aktivnosti:</t>
  </si>
  <si>
    <t>Izgradnja objekata i uređaja komunalne infrastrukture</t>
  </si>
  <si>
    <t xml:space="preserve">Program 07: </t>
  </si>
  <si>
    <t>Izgradnja i asfaltiranje cesta, nogostupa, trgova</t>
  </si>
  <si>
    <t>Kapitalni projekt 01:</t>
  </si>
  <si>
    <t>Kapitalni projekt 02:</t>
  </si>
  <si>
    <t>Kapitalni projekt 03:</t>
  </si>
  <si>
    <t>Kapitalni projekt 04:</t>
  </si>
  <si>
    <t>Program zaštite okoliša</t>
  </si>
  <si>
    <t xml:space="preserve">Program 08: </t>
  </si>
  <si>
    <t>Odvoz otpada i sanacija nelegalnih odlagališta</t>
  </si>
  <si>
    <t>Program predškolskog odgoja</t>
  </si>
  <si>
    <t xml:space="preserve">Program 09:  </t>
  </si>
  <si>
    <t>Mala škola-Odgojno i administrativno osoblje</t>
  </si>
  <si>
    <t>Javne potrebe iznad standarda u školstvu</t>
  </si>
  <si>
    <t>Program 10:</t>
  </si>
  <si>
    <t>Sufinanciranje prijevoza učenika srednjih škola</t>
  </si>
  <si>
    <t xml:space="preserve">Aktivnost : </t>
  </si>
  <si>
    <t>Poticajne mjere demografske obnove</t>
  </si>
  <si>
    <t xml:space="preserve">Program 11: </t>
  </si>
  <si>
    <t>Potpore za novorođeno dijete</t>
  </si>
  <si>
    <t>PROGRAM DJELATNOSTI KULTURE</t>
  </si>
  <si>
    <t>Program javnih potreba u kulturi</t>
  </si>
  <si>
    <t>Program 12:</t>
  </si>
  <si>
    <t>Manifestacije u kulturi</t>
  </si>
  <si>
    <t>Djelatnost  kulturno umjetničkih društava</t>
  </si>
  <si>
    <t>Pomoć za funkcioniranje vjerskih ustanova</t>
  </si>
  <si>
    <t>PROGRAMSKA DJELATNOST ŠPORTA</t>
  </si>
  <si>
    <t xml:space="preserve">Funkcijska klasifikacija: 03 - Javni red i sigurnost: </t>
  </si>
  <si>
    <t>Organizacija rekreacija i športskih aktivnosti</t>
  </si>
  <si>
    <t>Program 13:</t>
  </si>
  <si>
    <t>Osnovna djelatnost športskih udruga</t>
  </si>
  <si>
    <t>PROGRAMSKA DJELATNOST SOCIJALNE SKRBI</t>
  </si>
  <si>
    <t>Program socijalne skrbi i novčanih pomoći</t>
  </si>
  <si>
    <t>Program 14:</t>
  </si>
  <si>
    <t>Pomoć u novcu pojedincima i obiteljima</t>
  </si>
  <si>
    <t>Pomoć u novcu (ogrijev)</t>
  </si>
  <si>
    <t>Humanitarna skrb kroz udruge građana</t>
  </si>
  <si>
    <t>Program 15:</t>
  </si>
  <si>
    <t>Humanitarna djelatnost Crvenog križa</t>
  </si>
  <si>
    <t>GLAVA 00101:</t>
  </si>
  <si>
    <t>Općinsko vijeće i povjerenstva</t>
  </si>
  <si>
    <t>Funkcijska klasifikacija:</t>
  </si>
  <si>
    <t>Administrativno, tehničko i stručno osoblje</t>
  </si>
  <si>
    <t xml:space="preserve"> 04 - Ekonomski poslovi</t>
  </si>
  <si>
    <t>Izgradnja objekta i uređaja vodoopskrbe - vodovod</t>
  </si>
  <si>
    <t>Izgradnja objekta i uređaja odvodnje - taložnik</t>
  </si>
  <si>
    <t>Ugovor o djelu</t>
  </si>
  <si>
    <t>Kapitalni projekt:</t>
  </si>
  <si>
    <t>Usluge promidžbe i informiranja</t>
  </si>
  <si>
    <t>Naknade vijeću i radnim tijelima</t>
  </si>
  <si>
    <t>Reprezentacija</t>
  </si>
  <si>
    <t>Reprezentacija - općinske manifestacije</t>
  </si>
  <si>
    <t>Plaće za redovan rad</t>
  </si>
  <si>
    <t>Doprinosi za zapošljavanje</t>
  </si>
  <si>
    <t>Službena putovanja</t>
  </si>
  <si>
    <t>Naknade za prijevoz</t>
  </si>
  <si>
    <t>Stručno usavršavanje djelatnika</t>
  </si>
  <si>
    <t>Uredski materijal i ostali materijalni rashodi</t>
  </si>
  <si>
    <t>Energija</t>
  </si>
  <si>
    <t>Sitni inventar i autogume</t>
  </si>
  <si>
    <t xml:space="preserve">Plaće </t>
  </si>
  <si>
    <t>Usluge telefona, pošte i prijevoza</t>
  </si>
  <si>
    <t>Usluge tekućeg i invest.održavanja postrojenja i opreme</t>
  </si>
  <si>
    <t>Komunalne usluge</t>
  </si>
  <si>
    <t>Ugovori o djelu</t>
  </si>
  <si>
    <t>Usluge odvjetnika i pravnog savjetnika</t>
  </si>
  <si>
    <t>Ostale intelektualne usluge</t>
  </si>
  <si>
    <t>Računalne usluge</t>
  </si>
  <si>
    <t>Ostale usluge</t>
  </si>
  <si>
    <t>Premije osiguranja</t>
  </si>
  <si>
    <t>Članarine</t>
  </si>
  <si>
    <t>Bankarske usluge i usluge platnog prometa</t>
  </si>
  <si>
    <t>Računala i računalna oprema</t>
  </si>
  <si>
    <t>Uredska oprema i namještaj</t>
  </si>
  <si>
    <t>Ulaganja u računalne programe</t>
  </si>
  <si>
    <t>Poslovni objekti</t>
  </si>
  <si>
    <t>Ostala nematerijalna proizvedena imovina</t>
  </si>
  <si>
    <t>Tekuće donacije u novcu</t>
  </si>
  <si>
    <t>Ostale intelektualne usluge - Plan protupožarne zaštite</t>
  </si>
  <si>
    <t>Ostale intelektualne usluge - Plan zaštite i spašavanja</t>
  </si>
  <si>
    <t>Kapitalne donacije neprofitnim organizacijama</t>
  </si>
  <si>
    <t>Rashodi za uređaje i javnu rasvjetu - održavanje</t>
  </si>
  <si>
    <t>Usluge tekućeg i invest.održavanja</t>
  </si>
  <si>
    <t>Održavanje objekata i uređaja odvodnje - taložnik i kanalizacija</t>
  </si>
  <si>
    <t>Komunalne usluge - taložnik</t>
  </si>
  <si>
    <t>Komunalne usluge - precrpnica</t>
  </si>
  <si>
    <t>Adaptacija uređaja precrpnice fekalnih voda</t>
  </si>
  <si>
    <t>Nabava opreme (npr.kante za smeće, nadstrešnice i sl.)</t>
  </si>
  <si>
    <t>Uređaji, strojevi i oprema za ostale namjene</t>
  </si>
  <si>
    <t>Ostali građevinski objekti</t>
  </si>
  <si>
    <t>Izgradnja javne rasvjete</t>
  </si>
  <si>
    <t>Izrada projekta za infrastrukturu (npr.groblja i sl. - izrada projekata)</t>
  </si>
  <si>
    <t>Zaštita žena</t>
  </si>
  <si>
    <t>Program 16:</t>
  </si>
  <si>
    <t xml:space="preserve">Funkcijska klasifikacija: </t>
  </si>
  <si>
    <t>08 - Rekreacija, kultura i šport</t>
  </si>
  <si>
    <t>Program 17:</t>
  </si>
  <si>
    <t>PSGO - Pomoć starim i nemoćnim osobama</t>
  </si>
  <si>
    <t xml:space="preserve">Obilazak starih i bolesnih osoba </t>
  </si>
  <si>
    <t>Materijalni izdaci</t>
  </si>
  <si>
    <t>Osiguranje uvjeta za rad zaposlenih</t>
  </si>
  <si>
    <t>Doprinosi za zdravstevno osiguranje</t>
  </si>
  <si>
    <t>Održavanje vodovodnog sustava i uređaja</t>
  </si>
  <si>
    <t>Ostali rashodi</t>
  </si>
  <si>
    <t>Tekuće donacije u novcu - OŠ Kistanje</t>
  </si>
  <si>
    <t>Javne ustanove predškolskog odgoja i obrazovanja</t>
  </si>
  <si>
    <t>Program 18:</t>
  </si>
  <si>
    <t>Dodatne usluge u zdravstvu i preventiva</t>
  </si>
  <si>
    <t>Poslovi deratizacije i dezinsekcije, veterinarske i zdrav.usluge</t>
  </si>
  <si>
    <t>Komunalne usluge (deratizacija)</t>
  </si>
  <si>
    <t>Zdravstvene i veterinarske usluge</t>
  </si>
  <si>
    <t>Usluge nadzora za provedbu deratizacije</t>
  </si>
  <si>
    <t>Naknade štete pravnim i fizičkim osobama</t>
  </si>
  <si>
    <t xml:space="preserve">Ostali rashodi   </t>
  </si>
  <si>
    <t>Izvanredni rashodi do visine proračunske osnovice</t>
  </si>
  <si>
    <t>Pomoći dane u inozemst. i unutar opće države</t>
  </si>
  <si>
    <t>Subvencije trgovačkim druš.i obrt.izvan jav.sekt.</t>
  </si>
  <si>
    <t>Naknade kućanstvima i građanima</t>
  </si>
  <si>
    <t>Rashodi za nabavu neproizv.imovine</t>
  </si>
  <si>
    <t>Rashodi za nabavu proizv.dugot.imovine</t>
  </si>
  <si>
    <t>VRSTA PRIHODA/RASHODA</t>
  </si>
  <si>
    <t xml:space="preserve">Održavanje zgrada za redovno korištenje </t>
  </si>
  <si>
    <t>DRUŠTVENE DJELATNOSTI</t>
  </si>
  <si>
    <t xml:space="preserve">RAZDJEL 003 </t>
  </si>
  <si>
    <t>KOMUNALNA INFRASTRUKTURA</t>
  </si>
  <si>
    <t xml:space="preserve">GLAVA 00203: </t>
  </si>
  <si>
    <t>JEDINSTVENI UPRAVNI ODJEL</t>
  </si>
  <si>
    <t xml:space="preserve">RAZDJEL 002  </t>
  </si>
  <si>
    <t>OPĆINSKO VIJEĆE</t>
  </si>
  <si>
    <t xml:space="preserve">RAZDJEL  001  </t>
  </si>
  <si>
    <t xml:space="preserve">GLAVA 00301: </t>
  </si>
  <si>
    <t xml:space="preserve">GLAVA  00302: </t>
  </si>
  <si>
    <t xml:space="preserve">GLAVA  00305: </t>
  </si>
  <si>
    <t>PREVENCIJA KRIMINALITETA U ZAJEDNICI</t>
  </si>
  <si>
    <t>Prevencija kriminaliteta u zajednici</t>
  </si>
  <si>
    <t>Braniteljske udruge</t>
  </si>
  <si>
    <t>Program 19:</t>
  </si>
  <si>
    <t xml:space="preserve">RAZDJEL 004 </t>
  </si>
  <si>
    <t>GLAVA 00401:</t>
  </si>
  <si>
    <t xml:space="preserve">Program 20:  </t>
  </si>
  <si>
    <t>Službena odjeća i obuća</t>
  </si>
  <si>
    <t>Gorivo za komunalno vozilo</t>
  </si>
  <si>
    <t>Usluge tekućeg i invest.održavanja komunalnog vozila</t>
  </si>
  <si>
    <t>Registracija komunalnog vozila</t>
  </si>
  <si>
    <t>Donacije od pravnih i fiz.osoba izvan opće države</t>
  </si>
  <si>
    <t>Kazne, penali i naknade šteta</t>
  </si>
  <si>
    <t>Plan gospodarenja otpadom</t>
  </si>
  <si>
    <t>Naknade za rad vijeća srpske nacionalne manjine</t>
  </si>
  <si>
    <t>Uređaji, strojevi i oprema za ostale namjene - kombinirka</t>
  </si>
  <si>
    <t>Uređaji, strojevi i oprema za ostale namjene - ostalo</t>
  </si>
  <si>
    <t>Ceste, želj. i sl. građ.objekti</t>
  </si>
  <si>
    <t>Ceste, želj. i sl. građ.objekti - nogostup Đevrske</t>
  </si>
  <si>
    <t>Nabava autobusne čekaonice</t>
  </si>
  <si>
    <t>Ostali građevinski objekti - vodovod Donji Ležajići</t>
  </si>
  <si>
    <t>Ostali građevinski objekti - vodovod Reljići</t>
  </si>
  <si>
    <t>Građ.objekti-oborinska i fekalna kanalizacija-ostalo</t>
  </si>
  <si>
    <t>Građ.objekti-oborinska i fekalna kanalizacija-Kistanje 1</t>
  </si>
  <si>
    <t>Građ.objekti-izgradnja javne rasvjete-ostalo</t>
  </si>
  <si>
    <t>Geodetsko katastarske usluge-ostalo</t>
  </si>
  <si>
    <t>Geodetsko katastarske usluge-aerofotosnimanje groblja</t>
  </si>
  <si>
    <t>Izrada glavnog projekta sanacije odlagališta Macure</t>
  </si>
  <si>
    <t>Sanacija odlagališta komunalnog otpada I.kategorije Macure</t>
  </si>
  <si>
    <t>Uredski materijal-školski pribor</t>
  </si>
  <si>
    <t>Usluge tekućeg i investicijskog održavanja športskih objekata</t>
  </si>
  <si>
    <t>UKUPNO AKTIVNOST:</t>
  </si>
  <si>
    <t>UKUPNO RAZDJEL 001:</t>
  </si>
  <si>
    <t>UKUPNO RAZDJEL 002:</t>
  </si>
  <si>
    <t>UKUPNO GLAVA 001:</t>
  </si>
  <si>
    <t>UKUPNO GLAVA 00201:</t>
  </si>
  <si>
    <t>UKUPNO GLAVA 00202:</t>
  </si>
  <si>
    <t>UKUPNO GLAVA 00203:</t>
  </si>
  <si>
    <t>UKUPNO GLAVA 00301:</t>
  </si>
  <si>
    <t>UKUPNO GLAVA 00302:</t>
  </si>
  <si>
    <t>GLAVA 00303:</t>
  </si>
  <si>
    <t xml:space="preserve">GLAVA  00304: </t>
  </si>
  <si>
    <t>UKUPNO GLAVA 00303:</t>
  </si>
  <si>
    <t>UKUPNO GLAVA 00304:</t>
  </si>
  <si>
    <t>UKUPNO GLAVA 00305:</t>
  </si>
  <si>
    <t>UKUPNO RAZDJEL 003:</t>
  </si>
  <si>
    <t>UKUPNO GLAVA 00401:</t>
  </si>
  <si>
    <t>UKUPNO RAZDJEL 004:</t>
  </si>
  <si>
    <t>UKUPNO:</t>
  </si>
  <si>
    <t>Naknade za rad predstav. i izvršnih tijela, povj. i slično</t>
  </si>
  <si>
    <t>Ostale intelektualne usluge-održavanje web stranice</t>
  </si>
  <si>
    <t>Potpore iz proračuna-država</t>
  </si>
  <si>
    <t>Potpore iz proračuna-županija</t>
  </si>
  <si>
    <t xml:space="preserve">Tekuće pomoći od ostalih subjekata-FRR </t>
  </si>
  <si>
    <t>Tekuće pomoći od ostalih subjekata-vodovod Šibenski</t>
  </si>
  <si>
    <t>Tekuće pomoći od ostalih subjekata-FZOEU</t>
  </si>
  <si>
    <t>Tekuće pomoći od ostalih subjekata-Hrvatske vode</t>
  </si>
  <si>
    <t>Tekuće pomoći od ostalih subjekata-HZZ</t>
  </si>
  <si>
    <t>Potpore iz proračuna-MRRŠVG</t>
  </si>
  <si>
    <t>Ostali građevinski objekti - vodovod za Manastir</t>
  </si>
  <si>
    <t>Oborinska odvodnja-Manastir Krka</t>
  </si>
  <si>
    <t>Ostala nemat.imovina-proj. dokument. za vodovod Parčići</t>
  </si>
  <si>
    <t>VLASTITI KOMUNALNI POGON</t>
  </si>
  <si>
    <t>Vlastiti komunalni pogon</t>
  </si>
  <si>
    <t>Program financiranja izdataka za rad vlastitog komunalnog pogona</t>
  </si>
  <si>
    <t>Rezultat poslovanja</t>
  </si>
  <si>
    <t>Prihodi poslovanja ukupno:</t>
  </si>
  <si>
    <t>2008.</t>
  </si>
  <si>
    <t>2010.</t>
  </si>
  <si>
    <t>2011.</t>
  </si>
  <si>
    <t>2012.</t>
  </si>
  <si>
    <t>Ostale intelektualne usluge - Oprema CZ</t>
  </si>
  <si>
    <t>Uređaji, strojevi i oprema za ostale namjene - teretni kamion</t>
  </si>
  <si>
    <t>Ceste, želj. i sl. građ.objekti-modernizacija ostalih cesta</t>
  </si>
  <si>
    <t>Ostali građevinski objekti - izgradnja vodovoda</t>
  </si>
  <si>
    <t>Namjenski primici od zaduživanja</t>
  </si>
  <si>
    <t>Rashodi poslovanja ukupno:</t>
  </si>
  <si>
    <t>Tekuće pomoći od ostalih subjekata-ostalo</t>
  </si>
  <si>
    <t>Ostala nemat.imovina-proj. dokument.-ostalo</t>
  </si>
  <si>
    <t>Funkcijska klasifikacija: 10-Socijalna zaštita</t>
  </si>
  <si>
    <t xml:space="preserve">Ravnopravnost spolova </t>
  </si>
  <si>
    <t>Uređ., stroj. i oprema za ostale nam. - platfor. za rasvjetu</t>
  </si>
  <si>
    <t>Građ.objekti-izgradnja javne rasvjete u ul.A.Glasnovića</t>
  </si>
  <si>
    <t>Uslu. tekućeg i inv.održa.-planiranje terena odlagališta</t>
  </si>
  <si>
    <t>Ostala nemat.imov.-projekt. Dokum. za dječji vrtić</t>
  </si>
  <si>
    <t>Ostala nemat.imov.-projekt. dok. za vodovod Ležaići/Reljići</t>
  </si>
  <si>
    <t>Ostala nemat.imov.-proj. Doku. za kanalizaciju-Kistanje</t>
  </si>
  <si>
    <t>Ceste, želj. i sl. građ.objekti-nogostup ul.A.Starčevića</t>
  </si>
  <si>
    <t>Uređaji, strojevi i oprema za ostale namjene - služ. vozilo</t>
  </si>
  <si>
    <t>Usluge tekućeg i invest.održa. prijevoznih sredstava</t>
  </si>
  <si>
    <t>08 - Rekreacija, kultura i religija</t>
  </si>
  <si>
    <t>Predsjednik</t>
  </si>
  <si>
    <t>Marko Sladaković</t>
  </si>
  <si>
    <t xml:space="preserve">            OPĆINSKO VIJEĆE OPĆINE KISTANJE</t>
  </si>
  <si>
    <t xml:space="preserve">Održavanje vodovoda </t>
  </si>
  <si>
    <t>08-Rekreacija, kultura i religija</t>
  </si>
  <si>
    <t>Naknade - predsjednički izbori</t>
  </si>
  <si>
    <t>Naknade - dopunski izbori</t>
  </si>
  <si>
    <t>Tekuće donacije - UNICEF Zagreb</t>
  </si>
  <si>
    <t>Tekuće donacije - HZZ Šibenik</t>
  </si>
  <si>
    <t>Spomenici</t>
  </si>
  <si>
    <t>Prijenos sredstava - provedba Projekta OGI Drniš</t>
  </si>
  <si>
    <t>Gorivo za kombi i kosilice</t>
  </si>
  <si>
    <t>Usluge tekućeg i invest. održavanja postrojenja i opreme</t>
  </si>
  <si>
    <t xml:space="preserve"> Održavanje i uređivanje javnih zelenih površina </t>
  </si>
  <si>
    <t xml:space="preserve">Ceste, želj. i sl. građ.objekti-Šubićeva ulica i ulica N. Tesle </t>
  </si>
  <si>
    <t>Sanacija divljih odlagališta na širem području općine Kistanje</t>
  </si>
  <si>
    <t>2013</t>
  </si>
  <si>
    <t xml:space="preserve"> Održavanje i uređivanje javnih zelenih površina - Javni radovi</t>
  </si>
  <si>
    <t>Službena, radna i zaštitna odjeća i obuća</t>
  </si>
  <si>
    <t>Ostali materijali za potrebe redovnog poslovanja</t>
  </si>
  <si>
    <t>Usluge tekućeg i invest.održ.postrojenja i opreme</t>
  </si>
  <si>
    <t>Ostale zdravstvene i veterinarske usluge-liječ.pregled</t>
  </si>
  <si>
    <t xml:space="preserve">Tekuće donacije u novcu - Privrednik </t>
  </si>
  <si>
    <t>Tekuće donacije u novcu - Centar za razvoj SNV Knin</t>
  </si>
  <si>
    <t>Usluge tekućeg i invest. održ. - ceste</t>
  </si>
  <si>
    <t>Sitni inventar - Hypo banka</t>
  </si>
  <si>
    <t>Potpore iz proračuna-Ministarstvo prosvjete</t>
  </si>
  <si>
    <t>Potpore iz proračuna-MOBMS</t>
  </si>
  <si>
    <t>Ceste, želj. i sl. građ.objekti-Ulica Hrvatskih branitelja</t>
  </si>
  <si>
    <t>Dječje igralište - izgradnja/opremanje Kistanje</t>
  </si>
  <si>
    <t>0180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</si>
  <si>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</si>
  <si>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</si>
  <si>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</si>
  <si>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</si>
  <si>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</si>
  <si>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</si>
  <si>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</si>
  <si>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</si>
  <si>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P1100</t>
  </si>
  <si>
    <t>P1200</t>
  </si>
  <si>
    <t>P1300</t>
  </si>
  <si>
    <t>P1400</t>
  </si>
  <si>
    <t>P1500</t>
  </si>
  <si>
    <t>P1600</t>
  </si>
  <si>
    <t>P1700</t>
  </si>
  <si>
    <t>P1800</t>
  </si>
  <si>
    <t>P1900</t>
  </si>
  <si>
    <t>P2100</t>
  </si>
  <si>
    <t>P2200</t>
  </si>
  <si>
    <t>P2300</t>
  </si>
  <si>
    <t>T100001</t>
  </si>
  <si>
    <t>T100002</t>
  </si>
  <si>
    <t>T200001</t>
  </si>
  <si>
    <t>T300001</t>
  </si>
  <si>
    <t>T400001</t>
  </si>
  <si>
    <t>T400002</t>
  </si>
  <si>
    <t>T400003</t>
  </si>
  <si>
    <t>T400004</t>
  </si>
  <si>
    <t>T400005</t>
  </si>
  <si>
    <t>K400006</t>
  </si>
  <si>
    <t>K400007</t>
  </si>
  <si>
    <t>A500001</t>
  </si>
  <si>
    <t>A500002</t>
  </si>
  <si>
    <t>T600001</t>
  </si>
  <si>
    <t>T600002</t>
  </si>
  <si>
    <t>T600003</t>
  </si>
  <si>
    <t>A600004</t>
  </si>
  <si>
    <t>T600005</t>
  </si>
  <si>
    <t>K600006</t>
  </si>
  <si>
    <t>K700001</t>
  </si>
  <si>
    <t>Dječje igralište - izgradnja/opremanje Đevrske i dr.</t>
  </si>
  <si>
    <t>K700002</t>
  </si>
  <si>
    <t>K700003</t>
  </si>
  <si>
    <t>K700004</t>
  </si>
  <si>
    <t>K70004</t>
  </si>
  <si>
    <t>K700005</t>
  </si>
  <si>
    <t>T800001</t>
  </si>
  <si>
    <t>K800001</t>
  </si>
  <si>
    <t>T110001</t>
  </si>
  <si>
    <t>T120001</t>
  </si>
  <si>
    <t>T130001</t>
  </si>
  <si>
    <t>T140001</t>
  </si>
  <si>
    <t>T140002</t>
  </si>
  <si>
    <t>T140003</t>
  </si>
  <si>
    <t>T150001</t>
  </si>
  <si>
    <t>T160001</t>
  </si>
  <si>
    <t>T170001</t>
  </si>
  <si>
    <t>T180001</t>
  </si>
  <si>
    <t>T180002</t>
  </si>
  <si>
    <t>T190001</t>
  </si>
  <si>
    <t>T190002</t>
  </si>
  <si>
    <t>T210001</t>
  </si>
  <si>
    <t>P220001</t>
  </si>
  <si>
    <t>T230001</t>
  </si>
  <si>
    <t>2013.</t>
  </si>
  <si>
    <t>Poticaj razvoja gospodarstva</t>
  </si>
  <si>
    <t>T400006</t>
  </si>
  <si>
    <t>Donacije i ostalih rashodi</t>
  </si>
  <si>
    <t>Poticaj poljoprivredi i ruralnom razvoju</t>
  </si>
  <si>
    <t>Na temelju članka 7. i članka 39. stavka 2. Zakona o proračunu ("Narodne novine",broj 87/08), i članka 32. Statuta Općine Kisatnje</t>
  </si>
  <si>
    <t>("Službeni vjesnik Šibensko-kninske županije",broj 8/09), Općinsko vijeće Općine Kistanje , na svojoj 14.sjednici održanoj dana</t>
  </si>
  <si>
    <t>I.</t>
  </si>
  <si>
    <t>OPĆI DIO</t>
  </si>
  <si>
    <t>PRORAČUN ZA 2011.GODINU I PROJEKCIJA PRORAČUNA ZA 2012. I 2013. GODINU</t>
  </si>
  <si>
    <t>Procjena I</t>
  </si>
  <si>
    <t>03.prosinca 2010.g., donosi</t>
  </si>
  <si>
    <t>Proračun Općine Kistanje za 2011.godinu  u daljnjem tekstu Proračuna , sastoji se od:</t>
  </si>
  <si>
    <t>II. POSEBNI DIO</t>
  </si>
  <si>
    <t>Članak 4.</t>
  </si>
  <si>
    <t>Rashodi i izdaci prema programskoj ,ekonomskoj i funkcijskoj klasifikaciji raspoređuju se po nositeljima i korisnicima u dijelu proračuna kako slijedi:</t>
  </si>
  <si>
    <t>KLASA:400-08/10-01/10</t>
  </si>
  <si>
    <t>URBROJ:2182/16-01-10-1</t>
  </si>
  <si>
    <t>Kistanje ,03.prosinca 2010.g.</t>
  </si>
  <si>
    <t>Procjena</t>
  </si>
  <si>
    <t>OK!!!!!</t>
  </si>
  <si>
    <t>Ovaj Proračun Općine Kistanje  za 2011.godinu sa projekcijama proračuna za 2012-2013.godinu stupa na snagu osmog dana od dana objave u "Službenom vjesniku Šibensko-kninske županije", a primjenjivat</t>
  </si>
  <si>
    <t>će se od 01.siječnja 2011.g. do 31.prosinca 2011.godine</t>
  </si>
  <si>
    <t>Članak 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</si>
</sst>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16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9" fontId="1" fillId="33" borderId="10" xfId="57" applyFont="1" applyFill="1" applyBorder="1" applyAlignment="1">
      <alignment/>
    </xf>
    <xf numFmtId="13" fontId="1" fillId="33" borderId="10" xfId="57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6" borderId="0" xfId="0" applyNumberFormat="1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1" fillId="39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3" fillId="39" borderId="0" xfId="0" applyFont="1" applyFill="1" applyAlignment="1">
      <alignment/>
    </xf>
    <xf numFmtId="0" fontId="4" fillId="36" borderId="0" xfId="0" applyFont="1" applyFill="1" applyAlignment="1">
      <alignment/>
    </xf>
    <xf numFmtId="0" fontId="3" fillId="38" borderId="0" xfId="0" applyFont="1" applyFill="1" applyAlignment="1">
      <alignment/>
    </xf>
    <xf numFmtId="3" fontId="3" fillId="38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7" borderId="0" xfId="0" applyNumberFormat="1" applyFont="1" applyFill="1" applyAlignment="1">
      <alignment/>
    </xf>
    <xf numFmtId="2" fontId="1" fillId="36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1" fillId="39" borderId="0" xfId="0" applyNumberFormat="1" applyFont="1" applyFill="1" applyAlignment="1">
      <alignment/>
    </xf>
    <xf numFmtId="2" fontId="1" fillId="38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1" fillId="39" borderId="18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3" fontId="3" fillId="39" borderId="18" xfId="0" applyNumberFormat="1" applyFont="1" applyFill="1" applyBorder="1" applyAlignment="1">
      <alignment/>
    </xf>
    <xf numFmtId="2" fontId="1" fillId="39" borderId="18" xfId="0" applyNumberFormat="1" applyFont="1" applyFill="1" applyBorder="1" applyAlignment="1">
      <alignment/>
    </xf>
    <xf numFmtId="0" fontId="3" fillId="38" borderId="19" xfId="0" applyFont="1" applyFill="1" applyBorder="1" applyAlignment="1">
      <alignment/>
    </xf>
    <xf numFmtId="3" fontId="3" fillId="38" borderId="19" xfId="0" applyNumberFormat="1" applyFont="1" applyFill="1" applyBorder="1" applyAlignment="1">
      <alignment/>
    </xf>
    <xf numFmtId="2" fontId="3" fillId="38" borderId="19" xfId="0" applyNumberFormat="1" applyFont="1" applyFill="1" applyBorder="1" applyAlignment="1">
      <alignment/>
    </xf>
    <xf numFmtId="0" fontId="3" fillId="37" borderId="20" xfId="0" applyFont="1" applyFill="1" applyBorder="1" applyAlignment="1">
      <alignment/>
    </xf>
    <xf numFmtId="3" fontId="3" fillId="37" borderId="20" xfId="0" applyNumberFormat="1" applyFont="1" applyFill="1" applyBorder="1" applyAlignment="1">
      <alignment/>
    </xf>
    <xf numFmtId="0" fontId="3" fillId="37" borderId="12" xfId="0" applyFont="1" applyFill="1" applyBorder="1" applyAlignment="1">
      <alignment/>
    </xf>
    <xf numFmtId="3" fontId="3" fillId="37" borderId="12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/>
    </xf>
    <xf numFmtId="0" fontId="1" fillId="37" borderId="12" xfId="0" applyFon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37" borderId="21" xfId="0" applyFont="1" applyFill="1" applyBorder="1" applyAlignment="1">
      <alignment/>
    </xf>
    <xf numFmtId="3" fontId="3" fillId="37" borderId="21" xfId="0" applyNumberFormat="1" applyFont="1" applyFill="1" applyBorder="1" applyAlignment="1">
      <alignment/>
    </xf>
    <xf numFmtId="2" fontId="3" fillId="37" borderId="2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36" borderId="0" xfId="0" applyFont="1" applyFill="1" applyAlignment="1">
      <alignment/>
    </xf>
    <xf numFmtId="0" fontId="5" fillId="0" borderId="0" xfId="0" applyFont="1" applyBorder="1" applyAlignment="1">
      <alignment/>
    </xf>
    <xf numFmtId="0" fontId="1" fillId="39" borderId="22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3" fontId="3" fillId="39" borderId="22" xfId="0" applyNumberFormat="1" applyFont="1" applyFill="1" applyBorder="1" applyAlignment="1">
      <alignment/>
    </xf>
    <xf numFmtId="2" fontId="1" fillId="39" borderId="22" xfId="0" applyNumberFormat="1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9" fillId="36" borderId="2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4" borderId="0" xfId="0" applyNumberFormat="1" applyFill="1" applyAlignment="1">
      <alignment/>
    </xf>
    <xf numFmtId="3" fontId="8" fillId="0" borderId="0" xfId="0" applyNumberFormat="1" applyFont="1" applyAlignment="1">
      <alignment/>
    </xf>
    <xf numFmtId="1" fontId="1" fillId="33" borderId="14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9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7" borderId="0" xfId="0" applyFont="1" applyFill="1" applyAlignment="1">
      <alignment/>
    </xf>
    <xf numFmtId="3" fontId="1" fillId="37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7" fillId="36" borderId="2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16" fontId="1" fillId="34" borderId="11" xfId="57" applyNumberFormat="1" applyFont="1" applyFill="1" applyBorder="1" applyAlignment="1">
      <alignment/>
    </xf>
    <xf numFmtId="9" fontId="1" fillId="34" borderId="11" xfId="57" applyFont="1" applyFill="1" applyBorder="1" applyAlignment="1">
      <alignment/>
    </xf>
    <xf numFmtId="13" fontId="1" fillId="34" borderId="11" xfId="57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5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5" fillId="37" borderId="0" xfId="0" applyNumberFormat="1" applyFont="1" applyFill="1" applyAlignment="1">
      <alignment/>
    </xf>
    <xf numFmtId="3" fontId="5" fillId="36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39" borderId="0" xfId="0" applyNumberFormat="1" applyFont="1" applyFill="1" applyAlignment="1">
      <alignment/>
    </xf>
    <xf numFmtId="3" fontId="5" fillId="38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38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" fillId="0" borderId="27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35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37" borderId="0" xfId="0" applyNumberFormat="1" applyFont="1" applyFill="1" applyAlignment="1">
      <alignment/>
    </xf>
    <xf numFmtId="3" fontId="8" fillId="36" borderId="0" xfId="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9" borderId="0" xfId="0" applyFont="1" applyFill="1" applyAlignment="1">
      <alignment/>
    </xf>
    <xf numFmtId="0" fontId="7" fillId="38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7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7" borderId="0" xfId="0" applyNumberFormat="1" applyFont="1" applyFill="1" applyAlignment="1">
      <alignment/>
    </xf>
    <xf numFmtId="3" fontId="7" fillId="36" borderId="0" xfId="0" applyNumberFormat="1" applyFont="1" applyFill="1" applyAlignment="1">
      <alignment/>
    </xf>
    <xf numFmtId="3" fontId="7" fillId="37" borderId="20" xfId="0" applyNumberFormat="1" applyFont="1" applyFill="1" applyBorder="1" applyAlignment="1">
      <alignment/>
    </xf>
    <xf numFmtId="3" fontId="7" fillId="38" borderId="19" xfId="0" applyNumberFormat="1" applyFont="1" applyFill="1" applyBorder="1" applyAlignment="1">
      <alignment/>
    </xf>
    <xf numFmtId="3" fontId="7" fillId="39" borderId="18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7" fillId="37" borderId="2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39" borderId="0" xfId="0" applyNumberFormat="1" applyFont="1" applyFill="1" applyAlignment="1">
      <alignment/>
    </xf>
    <xf numFmtId="3" fontId="8" fillId="38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7" fillId="38" borderId="0" xfId="0" applyNumberFormat="1" applyFont="1" applyFill="1" applyAlignment="1">
      <alignment/>
    </xf>
    <xf numFmtId="3" fontId="7" fillId="39" borderId="2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9" fontId="1" fillId="33" borderId="10" xfId="57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3" fontId="3" fillId="37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3" fillId="38" borderId="19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39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3" fillId="37" borderId="2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9" borderId="2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8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28" xfId="0" applyFont="1" applyBorder="1" applyAlignment="1">
      <alignment/>
    </xf>
    <xf numFmtId="3" fontId="1" fillId="39" borderId="22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1" fillId="37" borderId="29" xfId="0" applyFont="1" applyFill="1" applyBorder="1" applyAlignment="1">
      <alignment/>
    </xf>
    <xf numFmtId="3" fontId="3" fillId="37" borderId="29" xfId="0" applyNumberFormat="1" applyFont="1" applyFill="1" applyBorder="1" applyAlignment="1">
      <alignment/>
    </xf>
    <xf numFmtId="3" fontId="7" fillId="37" borderId="2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0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9" fontId="8" fillId="0" borderId="0" xfId="57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9" fontId="7" fillId="0" borderId="0" xfId="57" applyFont="1" applyFill="1" applyBorder="1" applyAlignment="1">
      <alignment horizontal="right"/>
    </xf>
    <xf numFmtId="9" fontId="8" fillId="0" borderId="0" xfId="57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2" fontId="3" fillId="37" borderId="29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3" fontId="1" fillId="34" borderId="0" xfId="0" applyNumberFormat="1" applyFont="1" applyFill="1" applyAlignment="1">
      <alignment/>
    </xf>
    <xf numFmtId="3" fontId="3" fillId="39" borderId="18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3" fontId="3" fillId="36" borderId="23" xfId="0" applyNumberFormat="1" applyFont="1" applyFill="1" applyBorder="1" applyAlignment="1">
      <alignment/>
    </xf>
    <xf numFmtId="49" fontId="1" fillId="37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34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2" fontId="3" fillId="38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3" fontId="13" fillId="33" borderId="10" xfId="0" applyNumberFormat="1" applyFont="1" applyFill="1" applyBorder="1" applyAlignment="1">
      <alignment wrapText="1"/>
    </xf>
    <xf numFmtId="1" fontId="13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4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34" borderId="0" xfId="0" applyNumberFormat="1" applyFont="1" applyFill="1" applyAlignment="1">
      <alignment/>
    </xf>
    <xf numFmtId="3" fontId="14" fillId="35" borderId="10" xfId="0" applyNumberFormat="1" applyFont="1" applyFill="1" applyBorder="1" applyAlignment="1">
      <alignment/>
    </xf>
    <xf numFmtId="3" fontId="13" fillId="35" borderId="10" xfId="0" applyNumberFormat="1" applyFont="1" applyFill="1" applyBorder="1" applyAlignment="1">
      <alignment/>
    </xf>
    <xf numFmtId="3" fontId="14" fillId="41" borderId="10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/>
    </xf>
    <xf numFmtId="0" fontId="13" fillId="34" borderId="0" xfId="0" applyFont="1" applyFill="1" applyAlignment="1">
      <alignment/>
    </xf>
    <xf numFmtId="0" fontId="13" fillId="39" borderId="0" xfId="0" applyFont="1" applyFill="1" applyAlignment="1">
      <alignment/>
    </xf>
    <xf numFmtId="0" fontId="13" fillId="38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7" borderId="0" xfId="0" applyFont="1" applyFill="1" applyAlignment="1">
      <alignment/>
    </xf>
    <xf numFmtId="3" fontId="14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4" fillId="37" borderId="12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3" fillId="37" borderId="0" xfId="0" applyNumberFormat="1" applyFont="1" applyFill="1" applyAlignment="1">
      <alignment/>
    </xf>
    <xf numFmtId="3" fontId="13" fillId="36" borderId="0" xfId="0" applyNumberFormat="1" applyFont="1" applyFill="1" applyAlignment="1">
      <alignment/>
    </xf>
    <xf numFmtId="3" fontId="14" fillId="37" borderId="20" xfId="0" applyNumberFormat="1" applyFont="1" applyFill="1" applyBorder="1" applyAlignment="1">
      <alignment/>
    </xf>
    <xf numFmtId="3" fontId="14" fillId="38" borderId="19" xfId="0" applyNumberFormat="1" applyFont="1" applyFill="1" applyBorder="1" applyAlignment="1">
      <alignment/>
    </xf>
    <xf numFmtId="3" fontId="14" fillId="39" borderId="18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3" fillId="39" borderId="0" xfId="0" applyNumberFormat="1" applyFont="1" applyFill="1" applyAlignment="1">
      <alignment/>
    </xf>
    <xf numFmtId="3" fontId="13" fillId="38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37" borderId="21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37" borderId="29" xfId="0" applyNumberFormat="1" applyFont="1" applyFill="1" applyBorder="1" applyAlignment="1">
      <alignment/>
    </xf>
    <xf numFmtId="3" fontId="14" fillId="37" borderId="31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4" fillId="38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39" borderId="2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4" fillId="41" borderId="10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3" fontId="13" fillId="41" borderId="11" xfId="0" applyNumberFormat="1" applyFont="1" applyFill="1" applyBorder="1" applyAlignment="1">
      <alignment/>
    </xf>
    <xf numFmtId="3" fontId="13" fillId="41" borderId="15" xfId="0" applyNumberFormat="1" applyFont="1" applyFill="1" applyBorder="1" applyAlignment="1">
      <alignment/>
    </xf>
    <xf numFmtId="3" fontId="13" fillId="41" borderId="12" xfId="0" applyNumberFormat="1" applyFont="1" applyFill="1" applyBorder="1" applyAlignment="1">
      <alignment/>
    </xf>
    <xf numFmtId="3" fontId="14" fillId="41" borderId="14" xfId="0" applyNumberFormat="1" applyFont="1" applyFill="1" applyBorder="1" applyAlignment="1">
      <alignment/>
    </xf>
    <xf numFmtId="3" fontId="13" fillId="41" borderId="14" xfId="0" applyNumberFormat="1" applyFont="1" applyFill="1" applyBorder="1" applyAlignment="1">
      <alignment/>
    </xf>
    <xf numFmtId="3" fontId="13" fillId="41" borderId="26" xfId="0" applyNumberFormat="1" applyFont="1" applyFill="1" applyBorder="1" applyAlignment="1">
      <alignment/>
    </xf>
    <xf numFmtId="3" fontId="13" fillId="41" borderId="1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78"/>
  <sheetViews>
    <sheetView zoomScalePageLayoutView="0" workbookViewId="0" topLeftCell="A109">
      <selection activeCell="S2" sqref="S2"/>
    </sheetView>
  </sheetViews>
  <sheetFormatPr defaultColWidth="9.140625" defaultRowHeight="12.75"/>
  <cols>
    <col min="1" max="6" width="1.7109375" style="0" customWidth="1"/>
    <col min="7" max="7" width="1.57421875" style="0" customWidth="1"/>
    <col min="8" max="8" width="3.7109375" style="0" customWidth="1"/>
    <col min="9" max="9" width="5.28125" style="0" customWidth="1"/>
    <col min="10" max="10" width="25.8515625" style="0" customWidth="1"/>
    <col min="11" max="11" width="9.28125" style="0" customWidth="1"/>
    <col min="13" max="13" width="9.421875" style="303" customWidth="1"/>
    <col min="14" max="14" width="11.57421875" style="241" customWidth="1"/>
    <col min="15" max="15" width="11.140625" style="332" customWidth="1"/>
    <col min="16" max="16" width="9.421875" style="22" customWidth="1"/>
    <col min="17" max="17" width="9.8515625" style="0" customWidth="1"/>
  </cols>
  <sheetData>
    <row r="2" spans="4:19" ht="14.25">
      <c r="D2" t="s">
        <v>491</v>
      </c>
      <c r="M2" s="310"/>
      <c r="N2" s="240"/>
      <c r="O2" s="241"/>
      <c r="P2"/>
      <c r="S2" s="93" t="s">
        <v>506</v>
      </c>
    </row>
    <row r="3" spans="4:16" ht="14.25">
      <c r="D3" t="s">
        <v>492</v>
      </c>
      <c r="M3" s="310"/>
      <c r="N3" s="240"/>
      <c r="O3" s="241"/>
      <c r="P3"/>
    </row>
    <row r="4" spans="4:16" ht="14.25">
      <c r="D4" t="s">
        <v>497</v>
      </c>
      <c r="M4" s="310"/>
      <c r="N4" s="240"/>
      <c r="O4" s="241"/>
      <c r="P4"/>
    </row>
    <row r="5" spans="13:16" ht="14.25">
      <c r="M5" s="310"/>
      <c r="N5" s="240"/>
      <c r="O5" s="241"/>
      <c r="P5"/>
    </row>
    <row r="6" spans="1:17" ht="15.75">
      <c r="A6" s="385" t="s">
        <v>495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</row>
    <row r="7" spans="1:17" ht="15.75">
      <c r="A7" s="319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25"/>
      <c r="P7" s="319"/>
      <c r="Q7" s="319"/>
    </row>
    <row r="8" spans="1:17" s="93" customFormat="1" ht="15">
      <c r="A8" s="383" t="s">
        <v>493</v>
      </c>
      <c r="B8" s="383"/>
      <c r="C8" s="383"/>
      <c r="D8" s="383"/>
      <c r="E8" s="383" t="s">
        <v>494</v>
      </c>
      <c r="F8" s="383"/>
      <c r="G8" s="383"/>
      <c r="H8" s="324"/>
      <c r="I8" s="324"/>
      <c r="J8" s="324"/>
      <c r="K8" s="324"/>
      <c r="L8" s="324"/>
      <c r="M8" s="324"/>
      <c r="N8" s="324"/>
      <c r="O8" s="325"/>
      <c r="P8" s="324"/>
      <c r="Q8" s="324"/>
    </row>
    <row r="9" spans="1:17" s="93" customFormat="1" ht="1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324"/>
      <c r="Q9" s="324"/>
    </row>
    <row r="10" spans="1:17" s="93" customFormat="1" ht="15" customHeight="1">
      <c r="A10" s="386" t="s">
        <v>498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</row>
    <row r="12" spans="1:17" ht="14.25">
      <c r="A12" s="2"/>
      <c r="B12" s="2"/>
      <c r="C12" s="2"/>
      <c r="D12" s="2"/>
      <c r="E12" s="2"/>
      <c r="F12" s="2"/>
      <c r="G12" s="2"/>
      <c r="H12" s="3"/>
      <c r="I12" s="2"/>
      <c r="J12" s="2"/>
      <c r="K12" s="10" t="s">
        <v>3</v>
      </c>
      <c r="L12" s="10" t="s">
        <v>4</v>
      </c>
      <c r="M12" s="311" t="s">
        <v>496</v>
      </c>
      <c r="N12" s="10" t="s">
        <v>6</v>
      </c>
      <c r="O12" s="326" t="s">
        <v>5</v>
      </c>
      <c r="P12" s="136" t="s">
        <v>6</v>
      </c>
      <c r="Q12" s="10" t="s">
        <v>6</v>
      </c>
    </row>
    <row r="13" spans="1:17" ht="14.25">
      <c r="A13" s="2"/>
      <c r="B13" s="2"/>
      <c r="C13" s="2"/>
      <c r="D13" s="2"/>
      <c r="E13" s="2"/>
      <c r="F13" s="2"/>
      <c r="G13" s="2"/>
      <c r="H13" s="3"/>
      <c r="I13" s="2"/>
      <c r="J13" s="2"/>
      <c r="K13" s="10">
        <v>2009</v>
      </c>
      <c r="L13" s="10">
        <v>2010</v>
      </c>
      <c r="M13" s="311">
        <v>2010</v>
      </c>
      <c r="N13" s="10">
        <v>2011</v>
      </c>
      <c r="O13" s="327">
        <v>2011</v>
      </c>
      <c r="P13" s="140">
        <v>2012</v>
      </c>
      <c r="Q13" s="297" t="s">
        <v>407</v>
      </c>
    </row>
    <row r="14" spans="1:17" ht="14.25">
      <c r="A14" s="1" t="s">
        <v>0</v>
      </c>
      <c r="B14" s="1"/>
      <c r="C14" s="1"/>
      <c r="D14" s="1"/>
      <c r="E14" s="1"/>
      <c r="H14" s="2"/>
      <c r="I14" s="2"/>
      <c r="J14" s="2"/>
      <c r="K14" s="10">
        <v>1</v>
      </c>
      <c r="L14" s="10">
        <v>2</v>
      </c>
      <c r="M14" s="311">
        <v>3</v>
      </c>
      <c r="N14" s="10">
        <v>4</v>
      </c>
      <c r="O14" s="328">
        <v>5</v>
      </c>
      <c r="P14" s="136">
        <v>6</v>
      </c>
      <c r="Q14" s="297">
        <v>7</v>
      </c>
    </row>
    <row r="15" spans="1:17" ht="14.2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2"/>
      <c r="I15" s="2"/>
      <c r="J15" s="2"/>
      <c r="K15" s="74"/>
      <c r="L15" s="74"/>
      <c r="M15" s="312"/>
      <c r="N15" s="13"/>
      <c r="O15" s="329"/>
      <c r="P15" s="137"/>
      <c r="Q15" s="78"/>
    </row>
    <row r="16" spans="1:17" ht="14.25">
      <c r="A16" s="4"/>
      <c r="B16" s="4"/>
      <c r="C16" s="4"/>
      <c r="D16" s="4"/>
      <c r="E16" s="4"/>
      <c r="F16" s="4"/>
      <c r="G16" s="4"/>
      <c r="H16" s="75" t="s">
        <v>2</v>
      </c>
      <c r="I16" s="75"/>
      <c r="J16" s="75"/>
      <c r="K16" s="12"/>
      <c r="L16" s="12"/>
      <c r="M16" s="75"/>
      <c r="N16" s="69"/>
      <c r="O16" s="330"/>
      <c r="P16" s="77"/>
      <c r="Q16" s="12"/>
    </row>
    <row r="17" spans="1:17" s="31" customFormat="1" ht="15">
      <c r="A17" s="24"/>
      <c r="B17" s="24"/>
      <c r="C17" s="24"/>
      <c r="D17" s="24"/>
      <c r="E17" s="24"/>
      <c r="F17" s="24"/>
      <c r="G17" s="24"/>
      <c r="H17" s="37" t="s">
        <v>366</v>
      </c>
      <c r="I17" s="164"/>
      <c r="J17" s="165"/>
      <c r="K17" s="38">
        <f aca="true" t="shared" si="0" ref="K17:P17">K18+K19</f>
        <v>6179247</v>
      </c>
      <c r="L17" s="294">
        <v>6580100</v>
      </c>
      <c r="M17" s="298">
        <f t="shared" si="0"/>
        <v>5555749</v>
      </c>
      <c r="N17" s="294">
        <f t="shared" si="0"/>
        <v>8310100</v>
      </c>
      <c r="O17" s="336">
        <f t="shared" si="0"/>
        <v>8310747</v>
      </c>
      <c r="P17" s="38">
        <f t="shared" si="0"/>
        <v>7710100</v>
      </c>
      <c r="Q17" s="34">
        <f>Q18+Q19</f>
        <v>8310100</v>
      </c>
    </row>
    <row r="18" spans="1:17" ht="14.25">
      <c r="A18" s="1"/>
      <c r="B18" s="1"/>
      <c r="C18" s="1"/>
      <c r="D18" s="1"/>
      <c r="E18" s="1"/>
      <c r="F18" s="1"/>
      <c r="G18" s="1"/>
      <c r="H18" s="35" t="s">
        <v>7</v>
      </c>
      <c r="I18" s="44"/>
      <c r="J18" s="43"/>
      <c r="K18" s="36">
        <v>6087703</v>
      </c>
      <c r="L18" s="36">
        <v>6408100</v>
      </c>
      <c r="M18" s="299">
        <f>M41</f>
        <v>5525249</v>
      </c>
      <c r="N18" s="36">
        <f>N41</f>
        <v>8310100</v>
      </c>
      <c r="O18" s="337">
        <f>O41</f>
        <v>8260747</v>
      </c>
      <c r="P18" s="36">
        <f>P41</f>
        <v>7710100</v>
      </c>
      <c r="Q18" s="36">
        <f>Q41</f>
        <v>8310100</v>
      </c>
    </row>
    <row r="19" spans="1:17" ht="14.25">
      <c r="A19" s="1"/>
      <c r="B19" s="1"/>
      <c r="C19" s="1"/>
      <c r="D19" s="1"/>
      <c r="E19" s="1"/>
      <c r="F19" s="1"/>
      <c r="G19" s="1"/>
      <c r="H19" s="35" t="s">
        <v>8</v>
      </c>
      <c r="I19" s="35"/>
      <c r="J19" s="35"/>
      <c r="K19" s="36">
        <v>91544</v>
      </c>
      <c r="L19" s="36">
        <v>172000</v>
      </c>
      <c r="M19" s="299">
        <f>M68</f>
        <v>30500</v>
      </c>
      <c r="N19" s="36">
        <f>N70</f>
        <v>0</v>
      </c>
      <c r="O19" s="337">
        <f>O68</f>
        <v>50000</v>
      </c>
      <c r="P19" s="36">
        <v>0</v>
      </c>
      <c r="Q19" s="36">
        <v>0</v>
      </c>
    </row>
    <row r="20" spans="1:17" ht="14.25">
      <c r="A20" s="1"/>
      <c r="B20" s="1"/>
      <c r="C20" s="1"/>
      <c r="D20" s="1"/>
      <c r="E20" s="1"/>
      <c r="F20" s="1"/>
      <c r="G20" s="1"/>
      <c r="H20" s="35" t="s">
        <v>9</v>
      </c>
      <c r="I20" s="35"/>
      <c r="J20" s="35"/>
      <c r="K20" s="36">
        <v>4759046</v>
      </c>
      <c r="L20" s="36">
        <v>4737389</v>
      </c>
      <c r="M20" s="299">
        <f>M73</f>
        <v>4200670</v>
      </c>
      <c r="N20" s="36">
        <f>N73</f>
        <v>4462390</v>
      </c>
      <c r="O20" s="337">
        <f>O73</f>
        <v>4121100</v>
      </c>
      <c r="P20" s="36">
        <f>P73</f>
        <v>4887842</v>
      </c>
      <c r="Q20" s="36">
        <f>Q73</f>
        <v>4922842</v>
      </c>
    </row>
    <row r="21" spans="1:17" ht="14.25">
      <c r="A21" s="1"/>
      <c r="B21" s="1"/>
      <c r="C21" s="1"/>
      <c r="D21" s="1"/>
      <c r="E21" s="1"/>
      <c r="F21" s="1"/>
      <c r="G21" s="1"/>
      <c r="H21" s="35" t="s">
        <v>10</v>
      </c>
      <c r="I21" s="35"/>
      <c r="J21" s="35"/>
      <c r="K21" s="36">
        <v>1351262</v>
      </c>
      <c r="L21" s="36">
        <v>2453000</v>
      </c>
      <c r="M21" s="299">
        <f>M98</f>
        <v>1528613</v>
      </c>
      <c r="N21" s="36">
        <f>N98</f>
        <v>3669000</v>
      </c>
      <c r="O21" s="337">
        <f>O98</f>
        <v>4000448</v>
      </c>
      <c r="P21" s="36">
        <f>P98</f>
        <v>3308000</v>
      </c>
      <c r="Q21" s="36">
        <f>Q98</f>
        <v>3390448</v>
      </c>
    </row>
    <row r="22" spans="1:17" ht="15">
      <c r="A22" s="1"/>
      <c r="B22" s="1"/>
      <c r="C22" s="1"/>
      <c r="D22" s="1"/>
      <c r="E22" s="1"/>
      <c r="F22" s="1"/>
      <c r="G22" s="1"/>
      <c r="H22" s="33" t="s">
        <v>376</v>
      </c>
      <c r="I22" s="73"/>
      <c r="J22" s="46"/>
      <c r="K22" s="34">
        <f aca="true" t="shared" si="1" ref="K22:Q22">K20+K21</f>
        <v>6110308</v>
      </c>
      <c r="L22" s="295">
        <v>7190389</v>
      </c>
      <c r="M22" s="300">
        <f t="shared" si="1"/>
        <v>5729283</v>
      </c>
      <c r="N22" s="295">
        <f t="shared" si="1"/>
        <v>8131390</v>
      </c>
      <c r="O22" s="336">
        <f>O20+O21</f>
        <v>8121548</v>
      </c>
      <c r="P22" s="34">
        <f t="shared" si="1"/>
        <v>8195842</v>
      </c>
      <c r="Q22" s="34">
        <f t="shared" si="1"/>
        <v>8313290</v>
      </c>
    </row>
    <row r="23" spans="1:17" ht="14.25">
      <c r="A23" s="1"/>
      <c r="B23" s="1"/>
      <c r="C23" s="1"/>
      <c r="D23" s="1"/>
      <c r="E23" s="1"/>
      <c r="F23" s="1"/>
      <c r="G23" s="1"/>
      <c r="H23" s="35" t="s">
        <v>11</v>
      </c>
      <c r="I23" s="44"/>
      <c r="J23" s="43"/>
      <c r="K23" s="36">
        <f>(K18+K19)-(K20+K21)</f>
        <v>68939</v>
      </c>
      <c r="L23" s="36">
        <v>-610289</v>
      </c>
      <c r="M23" s="299">
        <f>(M18+M19)-(M20+M21)</f>
        <v>-173534</v>
      </c>
      <c r="N23" s="36">
        <f>N17-(N20+N21)</f>
        <v>178710</v>
      </c>
      <c r="O23" s="337">
        <f>O18-(O20+O21)</f>
        <v>139199</v>
      </c>
      <c r="P23" s="36">
        <f>P18-(P20+P21)</f>
        <v>-485742</v>
      </c>
      <c r="Q23" s="36">
        <f>Q18-(Q20+Q21)</f>
        <v>-3190</v>
      </c>
    </row>
    <row r="24" spans="1:16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8"/>
      <c r="L24" s="18"/>
      <c r="M24" s="301"/>
      <c r="N24" s="18"/>
      <c r="P24" s="18"/>
    </row>
    <row r="25" spans="1:17" ht="14.25">
      <c r="A25" s="4"/>
      <c r="B25" s="4"/>
      <c r="C25" s="4"/>
      <c r="D25" s="4"/>
      <c r="E25" s="4"/>
      <c r="F25" s="4"/>
      <c r="G25" s="4"/>
      <c r="H25" s="69" t="s">
        <v>12</v>
      </c>
      <c r="I25" s="69"/>
      <c r="J25" s="69"/>
      <c r="K25" s="76"/>
      <c r="L25" s="76"/>
      <c r="M25" s="302"/>
      <c r="N25" s="76"/>
      <c r="O25" s="330"/>
      <c r="P25" s="76"/>
      <c r="Q25" s="12"/>
    </row>
    <row r="26" spans="1:17" ht="14.25">
      <c r="A26" s="1"/>
      <c r="B26" s="1"/>
      <c r="C26" s="1"/>
      <c r="D26" s="1"/>
      <c r="E26" s="1"/>
      <c r="F26" s="1"/>
      <c r="G26" s="1"/>
      <c r="H26" s="35" t="s">
        <v>13</v>
      </c>
      <c r="I26" s="35"/>
      <c r="J26" s="35"/>
      <c r="K26" s="36">
        <v>0</v>
      </c>
      <c r="L26" s="36">
        <v>0</v>
      </c>
      <c r="M26" s="299">
        <v>0</v>
      </c>
      <c r="N26" s="36">
        <v>0</v>
      </c>
      <c r="O26" s="337">
        <v>0</v>
      </c>
      <c r="P26" s="36">
        <v>0</v>
      </c>
      <c r="Q26" s="36">
        <v>0</v>
      </c>
    </row>
    <row r="27" spans="1:17" ht="14.25">
      <c r="A27" s="1"/>
      <c r="B27" s="1"/>
      <c r="C27" s="1"/>
      <c r="D27" s="1"/>
      <c r="E27" s="1"/>
      <c r="F27" s="1"/>
      <c r="G27" s="1"/>
      <c r="H27" s="35" t="s">
        <v>14</v>
      </c>
      <c r="I27" s="35"/>
      <c r="J27" s="35"/>
      <c r="K27" s="36">
        <v>0</v>
      </c>
      <c r="L27" s="36">
        <v>0</v>
      </c>
      <c r="M27" s="299">
        <v>0</v>
      </c>
      <c r="N27" s="36">
        <v>0</v>
      </c>
      <c r="O27" s="337">
        <v>0</v>
      </c>
      <c r="P27" s="36">
        <v>0</v>
      </c>
      <c r="Q27" s="36">
        <v>0</v>
      </c>
    </row>
    <row r="28" spans="1:17" ht="14.25">
      <c r="A28" s="1"/>
      <c r="B28" s="1"/>
      <c r="C28" s="1"/>
      <c r="D28" s="1"/>
      <c r="E28" s="1"/>
      <c r="F28" s="1"/>
      <c r="G28" s="1"/>
      <c r="H28" s="35" t="s">
        <v>15</v>
      </c>
      <c r="I28" s="35"/>
      <c r="J28" s="35"/>
      <c r="K28" s="36">
        <v>0</v>
      </c>
      <c r="L28" s="36">
        <v>0</v>
      </c>
      <c r="M28" s="299">
        <v>0</v>
      </c>
      <c r="N28" s="36">
        <v>0</v>
      </c>
      <c r="O28" s="337">
        <v>0</v>
      </c>
      <c r="P28" s="36">
        <v>0</v>
      </c>
      <c r="Q28" s="36">
        <v>0</v>
      </c>
    </row>
    <row r="29" spans="1:16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8"/>
      <c r="L29" s="18"/>
      <c r="M29" s="301"/>
      <c r="N29" s="18"/>
      <c r="P29" s="18"/>
    </row>
    <row r="30" spans="1:17" ht="14.25">
      <c r="A30" s="4"/>
      <c r="B30" s="4"/>
      <c r="C30" s="4"/>
      <c r="D30" s="4"/>
      <c r="E30" s="4"/>
      <c r="F30" s="4"/>
      <c r="G30" s="4"/>
      <c r="H30" s="69" t="s">
        <v>16</v>
      </c>
      <c r="I30" s="69"/>
      <c r="J30" s="69"/>
      <c r="K30" s="76"/>
      <c r="L30" s="76"/>
      <c r="M30" s="302"/>
      <c r="N30" s="76"/>
      <c r="O30" s="330"/>
      <c r="P30" s="76"/>
      <c r="Q30" s="12"/>
    </row>
    <row r="31" spans="1:17" ht="14.25">
      <c r="A31" s="1"/>
      <c r="B31" s="1"/>
      <c r="C31" s="1"/>
      <c r="D31" s="1"/>
      <c r="E31" s="1"/>
      <c r="F31" s="1"/>
      <c r="G31" s="1"/>
      <c r="H31" s="35" t="s">
        <v>17</v>
      </c>
      <c r="I31" s="44"/>
      <c r="J31" s="43"/>
      <c r="K31" s="36">
        <v>931873</v>
      </c>
      <c r="L31" s="36">
        <v>610289</v>
      </c>
      <c r="M31" s="299">
        <v>502118</v>
      </c>
      <c r="N31" s="36">
        <v>521290</v>
      </c>
      <c r="O31" s="337">
        <v>472448</v>
      </c>
      <c r="P31" s="36">
        <v>1135190</v>
      </c>
      <c r="Q31" s="36">
        <v>703190</v>
      </c>
    </row>
    <row r="32" spans="1:14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 s="1"/>
    </row>
    <row r="33" spans="1:17" ht="14.25">
      <c r="A33" s="4"/>
      <c r="B33" s="4"/>
      <c r="C33" s="4"/>
      <c r="D33" s="4"/>
      <c r="E33" s="4"/>
      <c r="F33" s="4"/>
      <c r="G33" s="4"/>
      <c r="H33" s="4" t="s">
        <v>18</v>
      </c>
      <c r="I33" s="4"/>
      <c r="J33" s="4"/>
      <c r="K33" s="4"/>
      <c r="L33" s="4"/>
      <c r="M33" s="304"/>
      <c r="N33" s="4"/>
      <c r="O33" s="333"/>
      <c r="P33" s="138"/>
      <c r="Q33" s="5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N34" s="1"/>
    </row>
    <row r="35" spans="12:14" ht="14.25">
      <c r="L35" s="1"/>
      <c r="N35" s="1"/>
    </row>
    <row r="36" spans="12:14" ht="14.25">
      <c r="L36" s="1"/>
      <c r="N36" s="1"/>
    </row>
    <row r="37" spans="1:17" ht="14.25">
      <c r="A37" s="2"/>
      <c r="B37" s="2"/>
      <c r="C37" s="2"/>
      <c r="D37" s="2"/>
      <c r="E37" s="2"/>
      <c r="F37" s="2"/>
      <c r="G37" s="2"/>
      <c r="H37" s="3" t="s">
        <v>1</v>
      </c>
      <c r="I37" s="2"/>
      <c r="J37" s="2"/>
      <c r="K37" s="10" t="s">
        <v>3</v>
      </c>
      <c r="L37" s="10" t="s">
        <v>5</v>
      </c>
      <c r="M37" s="305" t="s">
        <v>496</v>
      </c>
      <c r="N37" s="10" t="s">
        <v>6</v>
      </c>
      <c r="O37" s="326" t="s">
        <v>5</v>
      </c>
      <c r="P37" s="135" t="s">
        <v>6</v>
      </c>
      <c r="Q37" s="13" t="s">
        <v>6</v>
      </c>
    </row>
    <row r="38" spans="1:17" ht="14.25">
      <c r="A38" s="2"/>
      <c r="B38" s="2"/>
      <c r="C38" s="2"/>
      <c r="D38" s="2"/>
      <c r="E38" s="2"/>
      <c r="F38" s="2"/>
      <c r="G38" s="2"/>
      <c r="H38" s="3"/>
      <c r="I38" s="2"/>
      <c r="J38" s="2"/>
      <c r="K38" s="10">
        <v>2009</v>
      </c>
      <c r="L38" s="10">
        <v>2010</v>
      </c>
      <c r="M38" s="305">
        <v>2010</v>
      </c>
      <c r="N38" s="10">
        <v>2011</v>
      </c>
      <c r="O38" s="327">
        <v>2011</v>
      </c>
      <c r="P38" s="140">
        <v>2012</v>
      </c>
      <c r="Q38" s="297" t="s">
        <v>407</v>
      </c>
    </row>
    <row r="39" spans="1:17" ht="14.25">
      <c r="A39" s="1" t="s">
        <v>0</v>
      </c>
      <c r="B39" s="1"/>
      <c r="C39" s="1"/>
      <c r="D39" s="1"/>
      <c r="E39" s="1"/>
      <c r="H39" s="2"/>
      <c r="I39" s="2" t="s">
        <v>287</v>
      </c>
      <c r="J39" s="2"/>
      <c r="K39" s="10"/>
      <c r="L39" s="10"/>
      <c r="M39" s="305"/>
      <c r="N39" s="10"/>
      <c r="O39" s="328"/>
      <c r="P39" s="136"/>
      <c r="Q39" s="14"/>
    </row>
    <row r="40" spans="1:17" ht="14.25">
      <c r="A40" s="1">
        <v>1</v>
      </c>
      <c r="B40" s="1">
        <v>2</v>
      </c>
      <c r="C40" s="1">
        <v>3</v>
      </c>
      <c r="D40" s="1">
        <v>4</v>
      </c>
      <c r="E40" s="1">
        <v>5</v>
      </c>
      <c r="F40" s="1">
        <v>6</v>
      </c>
      <c r="G40" s="1">
        <v>7</v>
      </c>
      <c r="H40" s="5" t="s">
        <v>2</v>
      </c>
      <c r="I40" s="5"/>
      <c r="J40" s="5"/>
      <c r="K40" s="5"/>
      <c r="L40" s="4"/>
      <c r="M40" s="304"/>
      <c r="N40" s="4"/>
      <c r="O40" s="333"/>
      <c r="P40" s="138"/>
      <c r="Q40" s="5"/>
    </row>
    <row r="41" spans="1:17" ht="15">
      <c r="A41" s="6"/>
      <c r="B41" s="6"/>
      <c r="C41" s="6"/>
      <c r="D41" s="6"/>
      <c r="E41" s="6"/>
      <c r="F41" s="6"/>
      <c r="G41" s="6"/>
      <c r="H41" s="58">
        <v>6</v>
      </c>
      <c r="I41" s="58" t="s">
        <v>19</v>
      </c>
      <c r="J41" s="58"/>
      <c r="K41" s="59">
        <f>K42+K47+K62+K65+K59</f>
        <v>6087703</v>
      </c>
      <c r="L41" s="296">
        <v>6408100</v>
      </c>
      <c r="M41" s="306">
        <f>M42+M47+M62+M65+M59</f>
        <v>5525249</v>
      </c>
      <c r="N41" s="296">
        <f>N42+N47+N62+N65+N59</f>
        <v>8310100</v>
      </c>
      <c r="O41" s="334">
        <f>O42+O47+O62+O65+O59</f>
        <v>8260747</v>
      </c>
      <c r="P41" s="296">
        <f>P42+P47+P62+P65+P59</f>
        <v>7710100</v>
      </c>
      <c r="Q41" s="296">
        <f>Q42+Q47+Q62+Q65+Q59</f>
        <v>8310100</v>
      </c>
    </row>
    <row r="42" spans="8:17" ht="15">
      <c r="H42" s="33">
        <v>61</v>
      </c>
      <c r="I42" s="33" t="s">
        <v>20</v>
      </c>
      <c r="J42" s="33"/>
      <c r="K42" s="60">
        <f aca="true" t="shared" si="2" ref="K42:Q42">K43+K44+K45+K46</f>
        <v>564237</v>
      </c>
      <c r="L42" s="295">
        <v>618000</v>
      </c>
      <c r="M42" s="300">
        <f t="shared" si="2"/>
        <v>485500</v>
      </c>
      <c r="N42" s="295">
        <f t="shared" si="2"/>
        <v>618000</v>
      </c>
      <c r="O42" s="336">
        <f t="shared" si="2"/>
        <v>618000</v>
      </c>
      <c r="P42" s="295">
        <f>P43+P44+P45+P46</f>
        <v>618000</v>
      </c>
      <c r="Q42" s="295">
        <f t="shared" si="2"/>
        <v>618000</v>
      </c>
    </row>
    <row r="43" spans="8:17" ht="14.25">
      <c r="H43" s="35">
        <v>611</v>
      </c>
      <c r="I43" s="35" t="s">
        <v>21</v>
      </c>
      <c r="J43" s="35"/>
      <c r="K43" s="62">
        <v>521409</v>
      </c>
      <c r="L43" s="36">
        <v>573000</v>
      </c>
      <c r="M43" s="299">
        <v>450000</v>
      </c>
      <c r="N43" s="36">
        <v>573000</v>
      </c>
      <c r="O43" s="337">
        <v>573000</v>
      </c>
      <c r="P43" s="36">
        <v>573000</v>
      </c>
      <c r="Q43" s="36">
        <v>573000</v>
      </c>
    </row>
    <row r="44" spans="8:17" ht="14.25">
      <c r="H44" s="35">
        <v>613</v>
      </c>
      <c r="I44" s="35" t="s">
        <v>22</v>
      </c>
      <c r="J44" s="35"/>
      <c r="K44" s="62">
        <v>10727</v>
      </c>
      <c r="L44" s="36">
        <v>5000</v>
      </c>
      <c r="M44" s="299">
        <v>5500</v>
      </c>
      <c r="N44" s="36">
        <v>5000</v>
      </c>
      <c r="O44" s="337">
        <v>5000</v>
      </c>
      <c r="P44" s="36">
        <v>5000</v>
      </c>
      <c r="Q44" s="36">
        <v>5000</v>
      </c>
    </row>
    <row r="45" spans="8:17" ht="14.25">
      <c r="H45" s="35">
        <v>614</v>
      </c>
      <c r="I45" s="35" t="s">
        <v>23</v>
      </c>
      <c r="J45" s="35"/>
      <c r="K45" s="62">
        <v>32101</v>
      </c>
      <c r="L45" s="36">
        <v>40000</v>
      </c>
      <c r="M45" s="299">
        <v>30000</v>
      </c>
      <c r="N45" s="36">
        <v>40000</v>
      </c>
      <c r="O45" s="337">
        <v>40000</v>
      </c>
      <c r="P45" s="36">
        <v>40000</v>
      </c>
      <c r="Q45" s="36">
        <v>40000</v>
      </c>
    </row>
    <row r="46" spans="8:17" ht="14.25">
      <c r="H46" s="35">
        <v>616</v>
      </c>
      <c r="I46" s="35" t="s">
        <v>24</v>
      </c>
      <c r="J46" s="35"/>
      <c r="K46" s="62">
        <v>0</v>
      </c>
      <c r="L46" s="36">
        <v>0</v>
      </c>
      <c r="M46" s="299">
        <v>0</v>
      </c>
      <c r="N46" s="36">
        <v>0</v>
      </c>
      <c r="O46" s="337">
        <v>0</v>
      </c>
      <c r="P46" s="36">
        <v>0</v>
      </c>
      <c r="Q46" s="36">
        <v>0</v>
      </c>
    </row>
    <row r="47" spans="8:17" ht="15">
      <c r="H47" s="33">
        <v>63</v>
      </c>
      <c r="I47" s="73" t="s">
        <v>25</v>
      </c>
      <c r="J47" s="46"/>
      <c r="K47" s="60">
        <f>K48+K53+K49+K50+K52+K54+K55+K56+K57+K58</f>
        <v>5212316</v>
      </c>
      <c r="L47" s="295">
        <v>5453600</v>
      </c>
      <c r="M47" s="300">
        <f>M48+M49+M50+M52+M53+M54+M55+M56+M57+M58+M51</f>
        <v>4674749</v>
      </c>
      <c r="N47" s="295">
        <f>N48+N49+N50+N52+N53+N54+N55+N56+N57+N58+N51</f>
        <v>7355600</v>
      </c>
      <c r="O47" s="336">
        <f>O48+O49+O50+O52+O53+O54+O55+O56+O57+O58+O51</f>
        <v>7306247</v>
      </c>
      <c r="P47" s="295">
        <f>P48+P49+P50+P52+P53+P54+P55+P56+P57+P58+P51</f>
        <v>6755600</v>
      </c>
      <c r="Q47" s="295">
        <f>Q48+Q49+Q50+Q52+Q53+Q54+Q55+Q56+Q57+Q58+Q51</f>
        <v>7355600</v>
      </c>
    </row>
    <row r="48" spans="8:17" ht="14.25">
      <c r="H48" s="35">
        <v>633</v>
      </c>
      <c r="I48" s="35" t="s">
        <v>351</v>
      </c>
      <c r="J48" s="35"/>
      <c r="K48" s="62">
        <v>3487590</v>
      </c>
      <c r="L48" s="36">
        <v>3077000</v>
      </c>
      <c r="M48" s="299">
        <v>3094348</v>
      </c>
      <c r="N48" s="36">
        <v>3277000</v>
      </c>
      <c r="O48" s="337">
        <v>3127647</v>
      </c>
      <c r="P48" s="36">
        <v>3277000</v>
      </c>
      <c r="Q48" s="36">
        <v>3277000</v>
      </c>
    </row>
    <row r="49" spans="8:17" ht="14.25">
      <c r="H49" s="35">
        <v>633</v>
      </c>
      <c r="I49" s="35" t="s">
        <v>358</v>
      </c>
      <c r="J49" s="35"/>
      <c r="K49" s="62">
        <v>842441</v>
      </c>
      <c r="L49" s="36">
        <v>400000</v>
      </c>
      <c r="M49" s="299">
        <v>705438</v>
      </c>
      <c r="N49" s="36">
        <v>400000</v>
      </c>
      <c r="O49" s="337">
        <v>500000</v>
      </c>
      <c r="P49" s="36">
        <v>400000</v>
      </c>
      <c r="Q49" s="36">
        <v>400000</v>
      </c>
    </row>
    <row r="50" spans="8:17" ht="14.25">
      <c r="H50" s="35">
        <v>633</v>
      </c>
      <c r="I50" s="35" t="s">
        <v>417</v>
      </c>
      <c r="J50" s="35"/>
      <c r="K50" s="62">
        <v>0</v>
      </c>
      <c r="L50" s="36">
        <v>9600</v>
      </c>
      <c r="M50" s="299">
        <v>8400</v>
      </c>
      <c r="N50" s="36">
        <v>9600</v>
      </c>
      <c r="O50" s="337">
        <v>9600</v>
      </c>
      <c r="P50" s="36">
        <v>9600</v>
      </c>
      <c r="Q50" s="36">
        <v>9600</v>
      </c>
    </row>
    <row r="51" spans="8:17" ht="14.25">
      <c r="H51" s="35">
        <v>633</v>
      </c>
      <c r="I51" s="35" t="s">
        <v>418</v>
      </c>
      <c r="J51" s="35"/>
      <c r="K51" s="62">
        <v>0</v>
      </c>
      <c r="L51" s="36">
        <v>0</v>
      </c>
      <c r="M51" s="299">
        <v>158800</v>
      </c>
      <c r="N51" s="36">
        <v>0</v>
      </c>
      <c r="O51" s="337">
        <v>0</v>
      </c>
      <c r="P51" s="36">
        <v>0</v>
      </c>
      <c r="Q51" s="36">
        <v>0</v>
      </c>
    </row>
    <row r="52" spans="8:17" ht="14.25">
      <c r="H52" s="35">
        <v>633</v>
      </c>
      <c r="I52" s="35" t="s">
        <v>352</v>
      </c>
      <c r="J52" s="35"/>
      <c r="K52" s="62">
        <v>705925</v>
      </c>
      <c r="L52" s="36">
        <v>570000</v>
      </c>
      <c r="M52" s="299">
        <v>653629</v>
      </c>
      <c r="N52" s="36">
        <v>570000</v>
      </c>
      <c r="O52" s="337">
        <v>670000</v>
      </c>
      <c r="P52" s="36">
        <v>570000</v>
      </c>
      <c r="Q52" s="36">
        <v>570000</v>
      </c>
    </row>
    <row r="53" spans="8:17" ht="14.25">
      <c r="H53" s="35">
        <v>634</v>
      </c>
      <c r="I53" s="35" t="s">
        <v>353</v>
      </c>
      <c r="J53" s="35"/>
      <c r="K53" s="62">
        <v>0</v>
      </c>
      <c r="L53" s="36">
        <v>100000</v>
      </c>
      <c r="M53" s="299">
        <v>0</v>
      </c>
      <c r="N53" s="36">
        <v>100000</v>
      </c>
      <c r="O53" s="337">
        <v>0</v>
      </c>
      <c r="P53" s="36">
        <v>100000</v>
      </c>
      <c r="Q53" s="36">
        <v>100000</v>
      </c>
    </row>
    <row r="54" spans="8:17" ht="14.25">
      <c r="H54" s="35">
        <v>634</v>
      </c>
      <c r="I54" s="35" t="s">
        <v>354</v>
      </c>
      <c r="J54" s="35"/>
      <c r="K54" s="62">
        <v>0</v>
      </c>
      <c r="L54" s="36">
        <v>92000</v>
      </c>
      <c r="M54" s="299">
        <v>0</v>
      </c>
      <c r="N54" s="36">
        <v>94000</v>
      </c>
      <c r="O54" s="337">
        <v>94000</v>
      </c>
      <c r="P54" s="36">
        <v>94000</v>
      </c>
      <c r="Q54" s="36">
        <v>94000</v>
      </c>
    </row>
    <row r="55" spans="8:17" ht="14.25">
      <c r="H55" s="35">
        <v>634</v>
      </c>
      <c r="I55" s="35" t="s">
        <v>355</v>
      </c>
      <c r="J55" s="35"/>
      <c r="K55" s="62">
        <v>60184</v>
      </c>
      <c r="L55" s="36">
        <v>1100000</v>
      </c>
      <c r="M55" s="299">
        <v>0</v>
      </c>
      <c r="N55" s="36">
        <v>2700000</v>
      </c>
      <c r="O55" s="337">
        <v>2700000</v>
      </c>
      <c r="P55" s="36">
        <v>2100000</v>
      </c>
      <c r="Q55" s="36">
        <v>2700000</v>
      </c>
    </row>
    <row r="56" spans="8:17" ht="14.25">
      <c r="H56" s="35">
        <v>634</v>
      </c>
      <c r="I56" s="35" t="s">
        <v>356</v>
      </c>
      <c r="J56" s="35"/>
      <c r="K56" s="62">
        <v>0</v>
      </c>
      <c r="L56" s="36">
        <v>0</v>
      </c>
      <c r="M56" s="299">
        <v>0</v>
      </c>
      <c r="N56" s="36">
        <v>100000</v>
      </c>
      <c r="O56" s="337">
        <v>100000</v>
      </c>
      <c r="P56" s="36">
        <v>100000</v>
      </c>
      <c r="Q56" s="36">
        <v>100000</v>
      </c>
    </row>
    <row r="57" spans="8:17" ht="14.25">
      <c r="H57" s="35">
        <v>634</v>
      </c>
      <c r="I57" s="35" t="s">
        <v>357</v>
      </c>
      <c r="J57" s="35"/>
      <c r="K57" s="62">
        <v>116176</v>
      </c>
      <c r="L57" s="36">
        <v>105000</v>
      </c>
      <c r="M57" s="299">
        <v>43732</v>
      </c>
      <c r="N57" s="36">
        <v>105000</v>
      </c>
      <c r="O57" s="337">
        <v>105000</v>
      </c>
      <c r="P57" s="36">
        <v>105000</v>
      </c>
      <c r="Q57" s="36">
        <v>105000</v>
      </c>
    </row>
    <row r="58" spans="8:17" ht="14.25">
      <c r="H58" s="35">
        <v>634</v>
      </c>
      <c r="I58" s="35" t="s">
        <v>377</v>
      </c>
      <c r="J58" s="35"/>
      <c r="K58" s="62">
        <v>0</v>
      </c>
      <c r="L58" s="36">
        <v>0</v>
      </c>
      <c r="M58" s="299">
        <v>10402</v>
      </c>
      <c r="N58" s="36">
        <v>0</v>
      </c>
      <c r="O58" s="337">
        <v>0</v>
      </c>
      <c r="P58" s="36">
        <v>0</v>
      </c>
      <c r="Q58" s="36">
        <v>0</v>
      </c>
    </row>
    <row r="59" spans="8:17" ht="15">
      <c r="H59" s="33">
        <v>64</v>
      </c>
      <c r="I59" s="33" t="s">
        <v>26</v>
      </c>
      <c r="J59" s="33"/>
      <c r="K59" s="60">
        <f aca="true" t="shared" si="3" ref="K59:Q59">K60+K61</f>
        <v>153619</v>
      </c>
      <c r="L59" s="295">
        <v>176500</v>
      </c>
      <c r="M59" s="300">
        <f t="shared" si="3"/>
        <v>170000</v>
      </c>
      <c r="N59" s="295">
        <f t="shared" si="3"/>
        <v>176500</v>
      </c>
      <c r="O59" s="336">
        <f t="shared" si="3"/>
        <v>176500</v>
      </c>
      <c r="P59" s="295">
        <f>P60+P61</f>
        <v>176500</v>
      </c>
      <c r="Q59" s="295">
        <f t="shared" si="3"/>
        <v>176500</v>
      </c>
    </row>
    <row r="60" spans="8:17" ht="14.25">
      <c r="H60" s="35">
        <v>641</v>
      </c>
      <c r="I60" s="35" t="s">
        <v>27</v>
      </c>
      <c r="J60" s="35"/>
      <c r="K60" s="62">
        <v>1188</v>
      </c>
      <c r="L60" s="36">
        <v>500</v>
      </c>
      <c r="M60" s="299">
        <v>0</v>
      </c>
      <c r="N60" s="36">
        <v>500</v>
      </c>
      <c r="O60" s="337">
        <v>500</v>
      </c>
      <c r="P60" s="36">
        <v>500</v>
      </c>
      <c r="Q60" s="36">
        <v>500</v>
      </c>
    </row>
    <row r="61" spans="8:17" ht="14.25">
      <c r="H61" s="35">
        <v>642</v>
      </c>
      <c r="I61" s="35" t="s">
        <v>28</v>
      </c>
      <c r="J61" s="35"/>
      <c r="K61" s="62">
        <v>152431</v>
      </c>
      <c r="L61" s="36">
        <v>176000</v>
      </c>
      <c r="M61" s="299">
        <v>170000</v>
      </c>
      <c r="N61" s="36">
        <v>176000</v>
      </c>
      <c r="O61" s="337">
        <v>176000</v>
      </c>
      <c r="P61" s="36">
        <v>176000</v>
      </c>
      <c r="Q61" s="36">
        <v>176000</v>
      </c>
    </row>
    <row r="62" spans="8:17" ht="15">
      <c r="H62" s="33">
        <v>65</v>
      </c>
      <c r="I62" s="33" t="s">
        <v>29</v>
      </c>
      <c r="J62" s="33"/>
      <c r="K62" s="60">
        <f aca="true" t="shared" si="4" ref="K62:Q62">K63+K64</f>
        <v>157531</v>
      </c>
      <c r="L62" s="295">
        <v>160000</v>
      </c>
      <c r="M62" s="300">
        <f t="shared" si="4"/>
        <v>195000</v>
      </c>
      <c r="N62" s="295">
        <f t="shared" si="4"/>
        <v>160000</v>
      </c>
      <c r="O62" s="336">
        <f t="shared" si="4"/>
        <v>160000</v>
      </c>
      <c r="P62" s="295">
        <f>P63+P64</f>
        <v>160000</v>
      </c>
      <c r="Q62" s="295">
        <f t="shared" si="4"/>
        <v>160000</v>
      </c>
    </row>
    <row r="63" spans="8:17" ht="14.25">
      <c r="H63" s="35">
        <v>651</v>
      </c>
      <c r="I63" s="35" t="s">
        <v>30</v>
      </c>
      <c r="J63" s="35"/>
      <c r="K63" s="62">
        <v>4721</v>
      </c>
      <c r="L63" s="36">
        <v>5000</v>
      </c>
      <c r="M63" s="299">
        <v>5000</v>
      </c>
      <c r="N63" s="36">
        <v>5000</v>
      </c>
      <c r="O63" s="337">
        <v>5000</v>
      </c>
      <c r="P63" s="36">
        <v>5000</v>
      </c>
      <c r="Q63" s="36">
        <v>5000</v>
      </c>
    </row>
    <row r="64" spans="8:17" ht="14.25">
      <c r="H64" s="35">
        <v>652</v>
      </c>
      <c r="I64" s="35" t="s">
        <v>31</v>
      </c>
      <c r="J64" s="35"/>
      <c r="K64" s="62">
        <v>152810</v>
      </c>
      <c r="L64" s="36">
        <v>155000</v>
      </c>
      <c r="M64" s="299">
        <v>190000</v>
      </c>
      <c r="N64" s="36">
        <v>155000</v>
      </c>
      <c r="O64" s="337">
        <v>155000</v>
      </c>
      <c r="P64" s="36">
        <v>155000</v>
      </c>
      <c r="Q64" s="36">
        <v>155000</v>
      </c>
    </row>
    <row r="65" spans="8:17" ht="15">
      <c r="H65" s="33">
        <v>66</v>
      </c>
      <c r="I65" s="33" t="s">
        <v>32</v>
      </c>
      <c r="J65" s="33"/>
      <c r="K65" s="60">
        <f>K66+K67</f>
        <v>0</v>
      </c>
      <c r="L65" s="295">
        <v>0</v>
      </c>
      <c r="M65" s="300">
        <f>M66+M67</f>
        <v>0</v>
      </c>
      <c r="N65" s="295">
        <f>N66+N67</f>
        <v>0</v>
      </c>
      <c r="O65" s="336">
        <f>O66+O67</f>
        <v>0</v>
      </c>
      <c r="P65" s="295">
        <f>P66+P67</f>
        <v>0</v>
      </c>
      <c r="Q65" s="36">
        <f>Q66+Q67</f>
        <v>0</v>
      </c>
    </row>
    <row r="66" spans="8:17" ht="14.25">
      <c r="H66" s="35">
        <v>661</v>
      </c>
      <c r="I66" s="35" t="s">
        <v>33</v>
      </c>
      <c r="J66" s="35"/>
      <c r="K66" s="62">
        <v>0</v>
      </c>
      <c r="L66" s="36">
        <v>0</v>
      </c>
      <c r="M66" s="299">
        <v>0</v>
      </c>
      <c r="N66" s="36">
        <v>0</v>
      </c>
      <c r="O66" s="337">
        <v>0</v>
      </c>
      <c r="P66" s="36">
        <v>0</v>
      </c>
      <c r="Q66" s="36">
        <v>0</v>
      </c>
    </row>
    <row r="67" spans="8:17" ht="14.25">
      <c r="H67" s="35">
        <v>663</v>
      </c>
      <c r="I67" s="35" t="s">
        <v>311</v>
      </c>
      <c r="J67" s="35"/>
      <c r="K67" s="62">
        <v>0</v>
      </c>
      <c r="L67" s="36">
        <v>0</v>
      </c>
      <c r="M67" s="299">
        <v>0</v>
      </c>
      <c r="N67" s="36">
        <v>0</v>
      </c>
      <c r="O67" s="337">
        <v>0</v>
      </c>
      <c r="P67" s="36">
        <v>0</v>
      </c>
      <c r="Q67" s="36">
        <v>0</v>
      </c>
    </row>
    <row r="68" spans="1:17" ht="15">
      <c r="A68" s="6"/>
      <c r="B68" s="6"/>
      <c r="C68" s="6"/>
      <c r="D68" s="6"/>
      <c r="E68" s="6"/>
      <c r="F68" s="6"/>
      <c r="G68" s="6"/>
      <c r="H68" s="58">
        <v>7</v>
      </c>
      <c r="I68" s="58" t="s">
        <v>34</v>
      </c>
      <c r="J68" s="58"/>
      <c r="K68" s="59">
        <f>K69+K71</f>
        <v>91544</v>
      </c>
      <c r="L68" s="296">
        <v>172000</v>
      </c>
      <c r="M68" s="306">
        <f>M69+M71</f>
        <v>30500</v>
      </c>
      <c r="N68" s="296">
        <f>N69+N71</f>
        <v>0</v>
      </c>
      <c r="O68" s="334">
        <f>O69+O71</f>
        <v>50000</v>
      </c>
      <c r="P68" s="296">
        <f>P69+P71</f>
        <v>0</v>
      </c>
      <c r="Q68" s="192">
        <f>Q69+Q71</f>
        <v>0</v>
      </c>
    </row>
    <row r="69" spans="8:17" ht="15">
      <c r="H69" s="33">
        <v>71</v>
      </c>
      <c r="I69" s="33" t="s">
        <v>35</v>
      </c>
      <c r="J69" s="33"/>
      <c r="K69" s="60">
        <f aca="true" t="shared" si="5" ref="K69:Q69">K70</f>
        <v>0</v>
      </c>
      <c r="L69" s="295">
        <v>172000</v>
      </c>
      <c r="M69" s="300">
        <f t="shared" si="5"/>
        <v>30500</v>
      </c>
      <c r="N69" s="295">
        <f t="shared" si="5"/>
        <v>0</v>
      </c>
      <c r="O69" s="336">
        <f t="shared" si="5"/>
        <v>50000</v>
      </c>
      <c r="P69" s="295">
        <f t="shared" si="5"/>
        <v>0</v>
      </c>
      <c r="Q69" s="36">
        <f t="shared" si="5"/>
        <v>0</v>
      </c>
    </row>
    <row r="70" spans="8:17" ht="14.25">
      <c r="H70" s="35">
        <v>711</v>
      </c>
      <c r="I70" s="35" t="s">
        <v>36</v>
      </c>
      <c r="J70" s="35"/>
      <c r="K70" s="63">
        <v>0</v>
      </c>
      <c r="L70" s="36">
        <v>172000</v>
      </c>
      <c r="M70" s="299">
        <v>30500</v>
      </c>
      <c r="N70" s="36">
        <v>0</v>
      </c>
      <c r="O70" s="337">
        <v>50000</v>
      </c>
      <c r="P70" s="36">
        <v>0</v>
      </c>
      <c r="Q70" s="36">
        <v>0</v>
      </c>
    </row>
    <row r="71" spans="8:17" ht="15">
      <c r="H71" s="33">
        <v>72</v>
      </c>
      <c r="I71" s="33" t="s">
        <v>37</v>
      </c>
      <c r="J71" s="33"/>
      <c r="K71" s="60">
        <f aca="true" t="shared" si="6" ref="K71:Q71">K72</f>
        <v>91544</v>
      </c>
      <c r="L71" s="295">
        <v>0</v>
      </c>
      <c r="M71" s="300">
        <f t="shared" si="6"/>
        <v>0</v>
      </c>
      <c r="N71" s="295">
        <f t="shared" si="6"/>
        <v>0</v>
      </c>
      <c r="O71" s="336">
        <f t="shared" si="6"/>
        <v>0</v>
      </c>
      <c r="P71" s="295">
        <f t="shared" si="6"/>
        <v>0</v>
      </c>
      <c r="Q71" s="36">
        <f t="shared" si="6"/>
        <v>0</v>
      </c>
    </row>
    <row r="72" spans="8:17" ht="14.25">
      <c r="H72" s="35">
        <v>721</v>
      </c>
      <c r="I72" s="35" t="s">
        <v>38</v>
      </c>
      <c r="J72" s="35"/>
      <c r="K72" s="63">
        <v>91544</v>
      </c>
      <c r="L72" s="36">
        <v>0</v>
      </c>
      <c r="M72" s="299">
        <v>0</v>
      </c>
      <c r="N72" s="36">
        <v>0</v>
      </c>
      <c r="O72" s="337">
        <v>0</v>
      </c>
      <c r="P72" s="36">
        <v>0</v>
      </c>
      <c r="Q72" s="36">
        <v>0</v>
      </c>
    </row>
    <row r="73" spans="1:17" ht="15">
      <c r="A73" s="6"/>
      <c r="B73" s="6"/>
      <c r="C73" s="6"/>
      <c r="D73" s="6"/>
      <c r="E73" s="6"/>
      <c r="F73" s="6"/>
      <c r="G73" s="6"/>
      <c r="H73" s="58">
        <v>3</v>
      </c>
      <c r="I73" s="58" t="s">
        <v>9</v>
      </c>
      <c r="J73" s="58"/>
      <c r="K73" s="59">
        <f>K74+K78+K83+K86+K88+K90+K92</f>
        <v>4759406</v>
      </c>
      <c r="L73" s="296">
        <v>4737389</v>
      </c>
      <c r="M73" s="306">
        <f>M74+M78+M83+M86+M88+M90+M92</f>
        <v>4200670</v>
      </c>
      <c r="N73" s="296">
        <f>N74+N78+N83+N86+N88+N90+N92</f>
        <v>4462390</v>
      </c>
      <c r="O73" s="334">
        <f>O74+O78+O83+O86+O88+O90+O92</f>
        <v>4121100</v>
      </c>
      <c r="P73" s="296">
        <f>P74+P78+P83+P86+P88+P90+P92</f>
        <v>4887842</v>
      </c>
      <c r="Q73" s="296">
        <f>Q74+Q78+Q83+Q86+Q88+Q90+Q92</f>
        <v>4922842</v>
      </c>
    </row>
    <row r="74" spans="8:18" ht="15">
      <c r="H74" s="33">
        <v>31</v>
      </c>
      <c r="I74" s="33" t="s">
        <v>39</v>
      </c>
      <c r="J74" s="33"/>
      <c r="K74" s="66">
        <f>K75+K76+K77</f>
        <v>1322109</v>
      </c>
      <c r="L74" s="295">
        <v>1583217</v>
      </c>
      <c r="M74" s="300">
        <f>M75+M76+M77</f>
        <v>1076080</v>
      </c>
      <c r="N74" s="295">
        <f>N75+N76+N77</f>
        <v>1264222</v>
      </c>
      <c r="O74" s="336">
        <f>O75+O76+O77</f>
        <v>1170500</v>
      </c>
      <c r="P74" s="295">
        <f>P75+P76+P77</f>
        <v>1404242</v>
      </c>
      <c r="Q74" s="36">
        <f>Q75+Q76+Q77</f>
        <v>1404242</v>
      </c>
      <c r="R74" s="1"/>
    </row>
    <row r="75" spans="1:18" ht="14.25">
      <c r="A75">
        <v>1</v>
      </c>
      <c r="D75">
        <v>4</v>
      </c>
      <c r="H75" s="35">
        <v>311</v>
      </c>
      <c r="I75" s="44" t="s">
        <v>40</v>
      </c>
      <c r="J75" s="43"/>
      <c r="K75" s="63">
        <v>1099826</v>
      </c>
      <c r="L75" s="36">
        <v>1344228</v>
      </c>
      <c r="M75" s="299">
        <f>List2!P61+List2!P427+List2!P452+List2!P189</f>
        <v>903512</v>
      </c>
      <c r="N75" s="36">
        <f>List2!Q61+List2!Q427+List2!Q452+List2!Q189</f>
        <v>1080580</v>
      </c>
      <c r="O75" s="337">
        <f>List2!R61+List2!R427+List2!R452+List2!R189</f>
        <v>985000</v>
      </c>
      <c r="P75" s="36">
        <f>List2!S61+List2!S427+List2!S452+List2!S189</f>
        <v>1201000</v>
      </c>
      <c r="Q75" s="36">
        <f>List2!T61+List2!T427+List2!T452+List2!T189</f>
        <v>1201000</v>
      </c>
      <c r="R75" s="1"/>
    </row>
    <row r="76" spans="4:18" ht="14.25">
      <c r="D76">
        <v>4</v>
      </c>
      <c r="H76" s="35">
        <v>312</v>
      </c>
      <c r="I76" s="35" t="s">
        <v>41</v>
      </c>
      <c r="J76" s="35"/>
      <c r="K76" s="63">
        <v>33500</v>
      </c>
      <c r="L76" s="36">
        <v>34500</v>
      </c>
      <c r="M76" s="299">
        <f>List2!P62+List2!P453</f>
        <v>16750</v>
      </c>
      <c r="N76" s="36">
        <f>List2!Q62+List2!Q453</f>
        <v>24500</v>
      </c>
      <c r="O76" s="337">
        <f>List2!R62+List2!R453</f>
        <v>34300</v>
      </c>
      <c r="P76" s="36">
        <f>List2!S62+List2!S453</f>
        <v>27000</v>
      </c>
      <c r="Q76" s="36">
        <f>List2!T62+List2!T453</f>
        <v>27000</v>
      </c>
      <c r="R76" s="1"/>
    </row>
    <row r="77" spans="2:18" ht="14.25">
      <c r="B77">
        <v>2</v>
      </c>
      <c r="D77">
        <v>4</v>
      </c>
      <c r="H77" s="35">
        <v>313</v>
      </c>
      <c r="I77" s="35" t="s">
        <v>42</v>
      </c>
      <c r="J77" s="35"/>
      <c r="K77" s="63">
        <v>188783</v>
      </c>
      <c r="L77" s="36">
        <v>204489</v>
      </c>
      <c r="M77" s="299">
        <f>List2!P63+List2!P64+List2!P454+List2!P455+List2!P190+List2!P191</f>
        <v>155818</v>
      </c>
      <c r="N77" s="36">
        <f>List2!Q63+List2!Q64+List2!Q454+List2!Q455+List2!Q190+List2!Q191</f>
        <v>159142</v>
      </c>
      <c r="O77" s="337">
        <f>List2!R63+List2!R64+List2!R454+List2!R455+List2!R190+List2!R191</f>
        <v>151200</v>
      </c>
      <c r="P77" s="36">
        <f>List2!S63+List2!S64+List2!S454+List2!S455+List2!S190+List2!S191</f>
        <v>176242</v>
      </c>
      <c r="Q77" s="36">
        <f>List2!T63+List2!T64+List2!T454+List2!T455+List2!T190+List2!T191</f>
        <v>176242</v>
      </c>
      <c r="R77" s="1"/>
    </row>
    <row r="78" spans="8:18" ht="15">
      <c r="H78" s="33">
        <v>32</v>
      </c>
      <c r="I78" s="33" t="s">
        <v>43</v>
      </c>
      <c r="J78" s="33"/>
      <c r="K78" s="66">
        <f>K79+K80+K81+K82</f>
        <v>2360602</v>
      </c>
      <c r="L78" s="295">
        <v>2220572</v>
      </c>
      <c r="M78" s="300">
        <f>M79+M80+M81+M82</f>
        <v>2112735</v>
      </c>
      <c r="N78" s="295">
        <f>N79+N80+N81+N82</f>
        <v>2233068</v>
      </c>
      <c r="O78" s="336">
        <f>O79+O80+O81+O82</f>
        <v>2037000</v>
      </c>
      <c r="P78" s="295">
        <f>P79+P80+P81+P82</f>
        <v>2473000</v>
      </c>
      <c r="Q78" s="295">
        <f>Q79+Q80+Q81+Q82</f>
        <v>2488000</v>
      </c>
      <c r="R78" s="1"/>
    </row>
    <row r="79" spans="4:18" ht="14.25">
      <c r="D79">
        <v>4</v>
      </c>
      <c r="H79" s="35">
        <v>321</v>
      </c>
      <c r="I79" s="35" t="s">
        <v>44</v>
      </c>
      <c r="J79" s="35"/>
      <c r="K79" s="63">
        <v>86735</v>
      </c>
      <c r="L79" s="36">
        <v>121072</v>
      </c>
      <c r="M79" s="299">
        <f>List2!P67+List2!P68+List2!P69+List2!P458+List2!P194</f>
        <v>97097</v>
      </c>
      <c r="N79" s="36">
        <f>List2!Q67+List2!Q68+List2!Q69+List2!Q458+List2!Q194</f>
        <v>102568</v>
      </c>
      <c r="O79" s="337">
        <f>List2!R67+List2!R68+List2!R69+List2!R458+List2!R194</f>
        <v>112000</v>
      </c>
      <c r="P79" s="36">
        <f>List2!S67+List2!S68+List2!S69+List2!S458+List2!S194</f>
        <v>119000</v>
      </c>
      <c r="Q79" s="36">
        <f>List2!T67+List2!T68+List2!T69+List2!T458+List2!T194</f>
        <v>119000</v>
      </c>
      <c r="R79" s="1"/>
    </row>
    <row r="80" spans="4:18" ht="14.25">
      <c r="D80">
        <v>4</v>
      </c>
      <c r="H80" s="35">
        <v>322</v>
      </c>
      <c r="I80" s="35" t="s">
        <v>45</v>
      </c>
      <c r="J80" s="35"/>
      <c r="K80" s="63">
        <v>590389</v>
      </c>
      <c r="L80" s="36">
        <v>625000</v>
      </c>
      <c r="M80" s="299">
        <f>List2!P71+List2!P72+List2!P73+List2!P459+List2!P460+List2!P462+List2!P44+List2!P206+List2!P319+List2!P461+List2!P198+List2!P44+List2!P196+List2!P197+List2!P378+List2!P428</f>
        <v>554377</v>
      </c>
      <c r="N80" s="36">
        <f>List2!Q71+List2!Q72+List2!Q73+List2!Q459+List2!Q460+List2!Q462+List2!Q44+List2!Q206+List2!Q319+List2!Q461+List2!Q198+List2!Q196+List2!Q197+List2!Q378+List2!Q428</f>
        <v>576000</v>
      </c>
      <c r="O80" s="337">
        <f>List2!R71+List2!R72+List2!R73+List2!R459+List2!R460+List2!R462+List2!R44+List2!R206+List2!R319+List2!R461+List2!R198+List2!R196+List2!R197+List2!R378+List2!R428</f>
        <v>609500</v>
      </c>
      <c r="P80" s="36">
        <f>List2!S71+List2!S72+List2!S73+List2!S459+List2!S460+List2!S462+List2!S44+List2!S206+List2!S319+List2!S461+List2!S198+List2!S196+List2!S197+List2!S378+List2!S428</f>
        <v>611000</v>
      </c>
      <c r="Q80" s="36">
        <f>List2!T71+List2!T72+List2!T73+List2!T459+List2!T460+List2!T462+List2!T44+List2!T206+List2!T319+List2!T461+List2!T198+List2!T196+List2!T197+List2!T378+List2!T428</f>
        <v>611000</v>
      </c>
      <c r="R80" s="1"/>
    </row>
    <row r="81" spans="2:18" ht="14.25">
      <c r="B81">
        <v>2</v>
      </c>
      <c r="C81">
        <v>3</v>
      </c>
      <c r="D81">
        <v>4</v>
      </c>
      <c r="H81" s="35">
        <v>323</v>
      </c>
      <c r="I81" s="35" t="s">
        <v>46</v>
      </c>
      <c r="J81" s="35"/>
      <c r="K81" s="63">
        <v>1262042</v>
      </c>
      <c r="L81" s="36">
        <v>1174500</v>
      </c>
      <c r="M81" s="299">
        <f>List2!P19+List2!P75+List2!P76+List2!P77+List2!P78+List2!P79+List2!P80+List2!P81+List2!P82+List2!P83+List2!P85+List2!P86+List2!P103+List2!P158+List2!P159+List2!P176+List2!P182+List2!P207+List2!P213+List2!P214+List2!P215+List2!P216+List2!P222+List2!P283+List2!P284+List2!P285+List2!P299+List2!P301+List2!P317+List2!P346+List2!P380+List2!P392+List2!P437+List2!P438+List2!P439+List2!P463+List2!P465+List2!P464+List2!P199+List2!P84+List2!P200</f>
        <v>1155306</v>
      </c>
      <c r="N81" s="36">
        <f>List2!Q19+List2!Q75+List2!Q76+List2!Q77+List2!Q78+List2!Q79+List2!Q80+List2!Q81+List2!Q82+List2!Q83+List2!Q85+List2!Q86+List2!Q103+List2!Q158+List2!Q159+List2!Q176+List2!Q182+List2!Q207+List2!Q213+List2!Q214+List2!Q215+List2!Q216+List2!Q222+List2!Q283+List2!Q284+List2!Q285+List2!Q299+List2!Q301+List2!Q317+List2!Q346+List2!Q380+List2!Q392+List2!Q437+List2!Q438+List2!Q439+List2!Q463+List2!Q465+List2!Q464+List2!Q199+List2!Q84+List2!Q200</f>
        <v>1242500</v>
      </c>
      <c r="O81" s="337">
        <f>List2!R19+List2!R75+List2!R76+List2!R77+List2!R78+List2!R79+List2!R80+List2!R81+List2!R82+List2!R83+List2!R85+List2!R86+List2!R103+List2!R158+List2!R159+List2!R176+List2!R182+List2!R207+List2!R213+List2!R214+List2!R215+List2!R216+List2!R222+List2!R283+List2!R284+List2!R285+List2!R299+List2!R301+List2!R317+List2!R346+List2!R380+List2!R392+List2!R437+List2!R438+List2!R439+List2!R463+List2!R465+List2!R464+List2!R199+List2!R84+List2!R200+List2!R300</f>
        <v>1046000</v>
      </c>
      <c r="P81" s="36">
        <f>List2!S19+List2!S75+List2!S76+List2!S77+List2!S78+List2!S79+List2!S80+List2!S81+List2!S82+List2!S83+List2!S85+List2!S86+List2!S103+List2!S158+List2!S159+List2!S176+List2!S182+List2!S207+List2!S213+List2!S214+List2!S215+List2!S216+List2!S222+List2!S283+List2!S284+List2!S285+List2!S299+List2!S301+List2!S317+List2!S346+List2!S380+List2!S392+List2!S437+List2!S438+List2!S439+List2!S463+List2!S465+List2!S464+List2!S199+List2!S84+List2!S200+List2!S300+List2!S160</f>
        <v>1427000</v>
      </c>
      <c r="Q81" s="36">
        <f>List2!T19+List2!T75+List2!T76+List2!T77+List2!T78+List2!T79+List2!T80+List2!T81+List2!T82+List2!T83+List2!T85+List2!T86+List2!T103+List2!T158+List2!T159+List2!T176+List2!T182+List2!T207+List2!T213+List2!T214+List2!T215+List2!T216+List2!T222+List2!T283+List2!T284+List2!T285+List2!T299+List2!T301+List2!T317+List2!T346+List2!T380+List2!T392+List2!T437+List2!T438+List2!T439+List2!T463+List2!T465+List2!T464+List2!T199+List2!T84+List2!T200+List2!T160</f>
        <v>1442000</v>
      </c>
      <c r="R81" s="1"/>
    </row>
    <row r="82" spans="4:18" ht="14.25">
      <c r="D82">
        <v>4</v>
      </c>
      <c r="H82" s="35">
        <v>329</v>
      </c>
      <c r="I82" s="35" t="s">
        <v>47</v>
      </c>
      <c r="J82" s="35"/>
      <c r="K82" s="63">
        <v>421436</v>
      </c>
      <c r="L82" s="36">
        <v>300000</v>
      </c>
      <c r="M82" s="299">
        <f>List2!P23+List2!P29+List2!P43+List2!P88+List2!P89+List2!P90+List2!P91+List2!P104+List2!P347+List2!P20+List2!P21+List2!P22</f>
        <v>305955</v>
      </c>
      <c r="N82" s="36">
        <f>List2!Q23+List2!Q29+List2!Q43+List2!Q88+List2!Q89+List2!Q90+List2!Q91+List2!Q104+List2!Q347+List2!Q20+List2!Q21+List2!Q22</f>
        <v>312000</v>
      </c>
      <c r="O82" s="337">
        <f>List2!R23+List2!R29+List2!R43+List2!R88+List2!R89+List2!R90+List2!R91+List2!R104+List2!R347+List2!R20+List2!R21+List2!R22</f>
        <v>269500</v>
      </c>
      <c r="P82" s="36">
        <f>List2!S23+List2!S29+List2!S43+List2!S88+List2!S89+List2!S90+List2!S91+List2!S104+List2!S347+List2!S20+List2!S21+List2!S22</f>
        <v>316000</v>
      </c>
      <c r="Q82" s="36">
        <f>List2!T23+List2!T29+List2!T43+List2!T88+List2!T89+List2!T90+List2!T91+List2!T104+List2!T347+List2!T20+List2!T21+List2!T22</f>
        <v>316000</v>
      </c>
      <c r="R82" s="1"/>
    </row>
    <row r="83" spans="8:18" ht="15">
      <c r="H83" s="33">
        <v>34</v>
      </c>
      <c r="I83" s="33" t="s">
        <v>48</v>
      </c>
      <c r="J83" s="33"/>
      <c r="K83" s="66">
        <f>K84+K85</f>
        <v>59816</v>
      </c>
      <c r="L83" s="295">
        <v>17000</v>
      </c>
      <c r="M83" s="300">
        <f>M84+M85</f>
        <v>22500</v>
      </c>
      <c r="N83" s="295">
        <f>N84+N85</f>
        <v>17000</v>
      </c>
      <c r="O83" s="336">
        <f>O84+O85</f>
        <v>22000</v>
      </c>
      <c r="P83" s="295">
        <f>P84+P85</f>
        <v>19000</v>
      </c>
      <c r="Q83" s="295">
        <f>Q84+Q85</f>
        <v>19000</v>
      </c>
      <c r="R83" s="1"/>
    </row>
    <row r="84" spans="8:18" ht="14.25">
      <c r="H84" s="35">
        <v>342</v>
      </c>
      <c r="I84" s="35" t="s">
        <v>49</v>
      </c>
      <c r="J84" s="35"/>
      <c r="K84" s="63">
        <v>0</v>
      </c>
      <c r="L84" s="36">
        <v>0</v>
      </c>
      <c r="M84" s="299">
        <v>0</v>
      </c>
      <c r="N84" s="36">
        <v>0</v>
      </c>
      <c r="O84" s="337">
        <v>0</v>
      </c>
      <c r="P84" s="36">
        <v>0</v>
      </c>
      <c r="Q84" s="36">
        <v>0</v>
      </c>
      <c r="R84" s="1"/>
    </row>
    <row r="85" spans="4:18" ht="14.25">
      <c r="D85">
        <v>4</v>
      </c>
      <c r="H85" s="35">
        <v>343</v>
      </c>
      <c r="I85" s="35" t="s">
        <v>50</v>
      </c>
      <c r="J85" s="35"/>
      <c r="K85" s="63">
        <v>59816</v>
      </c>
      <c r="L85" s="36">
        <v>17000</v>
      </c>
      <c r="M85" s="299">
        <f>List2!P93+List2!P94</f>
        <v>22500</v>
      </c>
      <c r="N85" s="36">
        <f>List2!Q93+List2!Q94</f>
        <v>17000</v>
      </c>
      <c r="O85" s="337">
        <f>List2!R93+List2!R94</f>
        <v>22000</v>
      </c>
      <c r="P85" s="36">
        <f>List2!S93+List2!S94</f>
        <v>19000</v>
      </c>
      <c r="Q85" s="36">
        <f>List2!T93+List2!T94</f>
        <v>19000</v>
      </c>
      <c r="R85" s="1"/>
    </row>
    <row r="86" spans="8:18" ht="15">
      <c r="H86" s="33">
        <v>35</v>
      </c>
      <c r="I86" s="73" t="s">
        <v>51</v>
      </c>
      <c r="J86" s="46"/>
      <c r="K86" s="66">
        <f aca="true" t="shared" si="7" ref="K86:Q86">K87</f>
        <v>0</v>
      </c>
      <c r="L86" s="295">
        <v>0</v>
      </c>
      <c r="M86" s="300">
        <f t="shared" si="7"/>
        <v>0</v>
      </c>
      <c r="N86" s="295">
        <f t="shared" si="7"/>
        <v>0</v>
      </c>
      <c r="O86" s="336">
        <f t="shared" si="7"/>
        <v>0</v>
      </c>
      <c r="P86" s="295">
        <f t="shared" si="7"/>
        <v>0</v>
      </c>
      <c r="Q86" s="36">
        <f t="shared" si="7"/>
        <v>0</v>
      </c>
      <c r="R86" s="1"/>
    </row>
    <row r="87" spans="8:18" ht="12.75" customHeight="1">
      <c r="H87" s="35">
        <v>352</v>
      </c>
      <c r="I87" s="384" t="s">
        <v>283</v>
      </c>
      <c r="J87" s="384"/>
      <c r="K87" s="63">
        <v>0</v>
      </c>
      <c r="L87" s="36">
        <v>0</v>
      </c>
      <c r="M87" s="299">
        <v>0</v>
      </c>
      <c r="N87" s="36">
        <v>0</v>
      </c>
      <c r="O87" s="337">
        <v>0</v>
      </c>
      <c r="P87" s="36">
        <v>0</v>
      </c>
      <c r="Q87" s="36">
        <v>0</v>
      </c>
      <c r="R87" s="1"/>
    </row>
    <row r="88" spans="8:18" ht="12.75" customHeight="1">
      <c r="H88" s="33">
        <v>36</v>
      </c>
      <c r="I88" s="33" t="s">
        <v>282</v>
      </c>
      <c r="J88" s="33"/>
      <c r="K88" s="66">
        <f aca="true" t="shared" si="8" ref="K88:Q88">K89</f>
        <v>0</v>
      </c>
      <c r="L88" s="295">
        <v>0</v>
      </c>
      <c r="M88" s="300">
        <f t="shared" si="8"/>
        <v>0</v>
      </c>
      <c r="N88" s="295">
        <f t="shared" si="8"/>
        <v>0</v>
      </c>
      <c r="O88" s="336">
        <f t="shared" si="8"/>
        <v>0</v>
      </c>
      <c r="P88" s="295">
        <f t="shared" si="8"/>
        <v>0</v>
      </c>
      <c r="Q88" s="36">
        <f t="shared" si="8"/>
        <v>0</v>
      </c>
      <c r="R88" s="1"/>
    </row>
    <row r="89" spans="8:18" ht="14.25">
      <c r="H89" s="35">
        <v>363</v>
      </c>
      <c r="I89" s="35" t="s">
        <v>52</v>
      </c>
      <c r="J89" s="35"/>
      <c r="K89" s="63">
        <v>0</v>
      </c>
      <c r="L89" s="36">
        <v>0</v>
      </c>
      <c r="M89" s="299">
        <v>0</v>
      </c>
      <c r="N89" s="36">
        <v>0</v>
      </c>
      <c r="O89" s="337">
        <v>0</v>
      </c>
      <c r="P89" s="36">
        <v>0</v>
      </c>
      <c r="Q89" s="36">
        <v>0</v>
      </c>
      <c r="R89" s="1"/>
    </row>
    <row r="90" spans="8:18" ht="15">
      <c r="H90" s="33">
        <v>37</v>
      </c>
      <c r="I90" s="33" t="s">
        <v>284</v>
      </c>
      <c r="J90" s="33"/>
      <c r="K90" s="66">
        <f aca="true" t="shared" si="9" ref="K90:Q90">K91</f>
        <v>649561</v>
      </c>
      <c r="L90" s="295">
        <v>651000</v>
      </c>
      <c r="M90" s="300">
        <f t="shared" si="9"/>
        <v>576900</v>
      </c>
      <c r="N90" s="295">
        <f t="shared" si="9"/>
        <v>660000</v>
      </c>
      <c r="O90" s="336">
        <f t="shared" si="9"/>
        <v>570000</v>
      </c>
      <c r="P90" s="295">
        <f t="shared" si="9"/>
        <v>670000</v>
      </c>
      <c r="Q90" s="295">
        <f t="shared" si="9"/>
        <v>670000</v>
      </c>
      <c r="R90" s="1"/>
    </row>
    <row r="91" spans="2:18" ht="14.25">
      <c r="B91">
        <v>2</v>
      </c>
      <c r="D91">
        <v>4</v>
      </c>
      <c r="H91" s="35">
        <v>372</v>
      </c>
      <c r="I91" s="35" t="s">
        <v>53</v>
      </c>
      <c r="J91" s="35"/>
      <c r="K91" s="63">
        <v>649561</v>
      </c>
      <c r="L91" s="36">
        <v>651000</v>
      </c>
      <c r="M91" s="299">
        <f>List2!P328+List2!P335+List2!P402+List2!P408</f>
        <v>576900</v>
      </c>
      <c r="N91" s="36">
        <f>List2!Q328+List2!Q335+List2!Q402+List2!Q408</f>
        <v>660000</v>
      </c>
      <c r="O91" s="337">
        <f>List2!R328+List2!R335+List2!R402+List2!R408</f>
        <v>570000</v>
      </c>
      <c r="P91" s="36">
        <f>List2!S328+List2!S335+List2!S402+List2!S408</f>
        <v>670000</v>
      </c>
      <c r="Q91" s="36">
        <f>List2!T328+List2!T335+List2!T402+List2!T408</f>
        <v>670000</v>
      </c>
      <c r="R91" s="1"/>
    </row>
    <row r="92" spans="8:18" ht="15">
      <c r="H92" s="33">
        <v>38</v>
      </c>
      <c r="I92" s="33" t="s">
        <v>54</v>
      </c>
      <c r="J92" s="33"/>
      <c r="K92" s="66">
        <f>K93+K94+K96+K97+K95</f>
        <v>367318</v>
      </c>
      <c r="L92" s="295">
        <v>265600</v>
      </c>
      <c r="M92" s="300">
        <f>M93+M94+M96+M97+M95</f>
        <v>412455</v>
      </c>
      <c r="N92" s="295">
        <f>N93+N94+N96+N97+N95</f>
        <v>288100</v>
      </c>
      <c r="O92" s="336">
        <f>O93+O94+O96+O97+O95</f>
        <v>321600</v>
      </c>
      <c r="P92" s="295">
        <f>P93+P94+P96+P97+P95</f>
        <v>321600</v>
      </c>
      <c r="Q92" s="295">
        <f>Q93+Q94+Q96+Q97+Q95</f>
        <v>341600</v>
      </c>
      <c r="R92" s="1"/>
    </row>
    <row r="93" spans="1:18" ht="14.25">
      <c r="A93">
        <v>1</v>
      </c>
      <c r="B93">
        <v>2</v>
      </c>
      <c r="D93">
        <v>4</v>
      </c>
      <c r="H93" s="35">
        <v>381</v>
      </c>
      <c r="I93" s="35" t="s">
        <v>55</v>
      </c>
      <c r="J93" s="35"/>
      <c r="K93" s="63">
        <v>353118</v>
      </c>
      <c r="L93" s="36">
        <v>245600</v>
      </c>
      <c r="M93" s="299">
        <f>List2!P36+List2!P46+List2!P52+List2!P321+List2!P349+List2!P355+List2!P361+List2!P368+List2!P382+List2!P415+List2!P421+List2!P47+List2!P48+List2!P96+List2!P97+List2!P152+List2!P430</f>
        <v>402455</v>
      </c>
      <c r="N93" s="36">
        <f>List2!Q36+List2!Q46+List2!Q52+List2!Q321+List2!Q349+List2!Q355+List2!Q361+List2!Q368+List2!Q382+List2!Q415+List2!Q421+List2!Q47+List2!Q48+List2!Q96+List2!Q97+List2!Q152+List2!Q430</f>
        <v>268100</v>
      </c>
      <c r="O93" s="337">
        <f>List2!R36+List2!R46+List2!R52+List2!R321+List2!R349+List2!R355+List2!R361+List2!R368+List2!R382+List2!R415+List2!R421+List2!R47+List2!R48+List2!R96+List2!R97+List2!R152+List2!R430+List2!R132</f>
        <v>301600</v>
      </c>
      <c r="P93" s="36">
        <f>List2!S36+List2!S46+List2!S52+List2!S321+List2!S349+List2!S355+List2!S361+List2!S368+List2!S382+List2!S415+List2!S421+List2!S47+List2!S48+List2!S96+List2!S97+List2!S152+List2!S430</f>
        <v>301600</v>
      </c>
      <c r="Q93" s="36">
        <f>List2!T36+List2!T46+List2!T52+List2!T321+List2!T349+List2!T355+List2!T361+List2!T368+List2!T382+List2!T415+List2!T421+List2!T47+List2!T48+List2!T96+List2!T97+List2!T152+List2!T430</f>
        <v>321600</v>
      </c>
      <c r="R93" s="1"/>
    </row>
    <row r="94" spans="8:18" ht="14.25">
      <c r="H94" s="35">
        <v>382</v>
      </c>
      <c r="I94" s="35" t="s">
        <v>56</v>
      </c>
      <c r="J94" s="35"/>
      <c r="K94" s="63">
        <v>0</v>
      </c>
      <c r="L94" s="36">
        <v>0</v>
      </c>
      <c r="M94" s="299">
        <v>0</v>
      </c>
      <c r="N94" s="36">
        <v>0</v>
      </c>
      <c r="O94" s="337">
        <v>0</v>
      </c>
      <c r="P94" s="36">
        <v>0</v>
      </c>
      <c r="Q94" s="36">
        <v>0</v>
      </c>
      <c r="R94" s="1"/>
    </row>
    <row r="95" spans="4:18" ht="14.25">
      <c r="D95">
        <v>4</v>
      </c>
      <c r="H95" s="35">
        <v>383</v>
      </c>
      <c r="I95" s="35" t="s">
        <v>312</v>
      </c>
      <c r="J95" s="35"/>
      <c r="K95" s="63">
        <v>14200</v>
      </c>
      <c r="L95" s="36">
        <v>10000</v>
      </c>
      <c r="M95" s="299">
        <f>List2!P110</f>
        <v>0</v>
      </c>
      <c r="N95" s="36">
        <f>List2!Q110</f>
        <v>10000</v>
      </c>
      <c r="O95" s="337">
        <f>List2!R110</f>
        <v>10000</v>
      </c>
      <c r="P95" s="36">
        <f>List2!S110</f>
        <v>10000</v>
      </c>
      <c r="Q95" s="36">
        <f>List2!T110</f>
        <v>10000</v>
      </c>
      <c r="R95" s="1"/>
    </row>
    <row r="96" spans="4:18" ht="14.25">
      <c r="D96">
        <v>4</v>
      </c>
      <c r="H96" s="35">
        <v>385</v>
      </c>
      <c r="I96" s="35" t="s">
        <v>57</v>
      </c>
      <c r="J96" s="35"/>
      <c r="K96" s="63">
        <v>0</v>
      </c>
      <c r="L96" s="36">
        <v>10000</v>
      </c>
      <c r="M96" s="299">
        <f>List2!P116</f>
        <v>10000</v>
      </c>
      <c r="N96" s="36">
        <f>List2!Q116</f>
        <v>10000</v>
      </c>
      <c r="O96" s="337">
        <f>List2!R116</f>
        <v>10000</v>
      </c>
      <c r="P96" s="36">
        <f>List2!S116</f>
        <v>10000</v>
      </c>
      <c r="Q96" s="36">
        <f>List2!T116</f>
        <v>10000</v>
      </c>
      <c r="R96" s="1"/>
    </row>
    <row r="97" spans="8:18" ht="14.25">
      <c r="H97" s="35">
        <v>386</v>
      </c>
      <c r="I97" s="35" t="s">
        <v>58</v>
      </c>
      <c r="J97" s="35"/>
      <c r="K97" s="63">
        <v>0</v>
      </c>
      <c r="L97" s="36">
        <v>0</v>
      </c>
      <c r="M97" s="299">
        <v>0</v>
      </c>
      <c r="N97" s="36">
        <v>0</v>
      </c>
      <c r="O97" s="337">
        <v>0</v>
      </c>
      <c r="P97" s="36">
        <v>0</v>
      </c>
      <c r="Q97" s="36">
        <v>0</v>
      </c>
      <c r="R97" s="1"/>
    </row>
    <row r="98" spans="1:18" ht="15">
      <c r="A98" s="6"/>
      <c r="B98" s="6"/>
      <c r="C98" s="6"/>
      <c r="D98" s="6"/>
      <c r="E98" s="6"/>
      <c r="F98" s="6"/>
      <c r="G98" s="6"/>
      <c r="H98" s="58">
        <v>4</v>
      </c>
      <c r="I98" s="58" t="s">
        <v>59</v>
      </c>
      <c r="J98" s="58"/>
      <c r="K98" s="65">
        <f>K99+K101+K107</f>
        <v>1351262</v>
      </c>
      <c r="L98" s="296">
        <v>2453000</v>
      </c>
      <c r="M98" s="306">
        <f>M99+M101+M107</f>
        <v>1528613</v>
      </c>
      <c r="N98" s="296">
        <f>N99+N101+N107</f>
        <v>3669000</v>
      </c>
      <c r="O98" s="334">
        <f>O99+O101+O107</f>
        <v>4000448</v>
      </c>
      <c r="P98" s="296">
        <f>P99+P101+P107</f>
        <v>3308000</v>
      </c>
      <c r="Q98" s="296">
        <f>Q99+Q101+Q107</f>
        <v>3390448</v>
      </c>
      <c r="R98" s="1"/>
    </row>
    <row r="99" spans="8:18" ht="14.25">
      <c r="H99" s="33">
        <v>41</v>
      </c>
      <c r="I99" s="33" t="s">
        <v>285</v>
      </c>
      <c r="J99" s="33"/>
      <c r="K99" s="66">
        <f aca="true" t="shared" si="10" ref="K99:Q99">K100</f>
        <v>71279</v>
      </c>
      <c r="L99" s="36">
        <v>0</v>
      </c>
      <c r="M99" s="299">
        <f t="shared" si="10"/>
        <v>0</v>
      </c>
      <c r="N99" s="36">
        <f t="shared" si="10"/>
        <v>0</v>
      </c>
      <c r="O99" s="337">
        <f t="shared" si="10"/>
        <v>0</v>
      </c>
      <c r="P99" s="36">
        <f t="shared" si="10"/>
        <v>0</v>
      </c>
      <c r="Q99" s="36">
        <f t="shared" si="10"/>
        <v>0</v>
      </c>
      <c r="R99" s="1"/>
    </row>
    <row r="100" spans="8:18" ht="14.25">
      <c r="H100" s="35">
        <v>412</v>
      </c>
      <c r="I100" s="35" t="s">
        <v>64</v>
      </c>
      <c r="J100" s="35"/>
      <c r="K100" s="63">
        <v>71279</v>
      </c>
      <c r="L100" s="36">
        <v>0</v>
      </c>
      <c r="M100" s="299">
        <v>0</v>
      </c>
      <c r="N100" s="36">
        <v>0</v>
      </c>
      <c r="O100" s="337">
        <v>0</v>
      </c>
      <c r="P100" s="36">
        <v>0</v>
      </c>
      <c r="Q100" s="36">
        <v>0</v>
      </c>
      <c r="R100" s="1"/>
    </row>
    <row r="101" spans="8:18" ht="15">
      <c r="H101" s="33">
        <v>42</v>
      </c>
      <c r="I101" s="33" t="s">
        <v>286</v>
      </c>
      <c r="J101" s="33"/>
      <c r="K101" s="66">
        <f>K102+K103+K104+K105+K106</f>
        <v>1279983</v>
      </c>
      <c r="L101" s="295">
        <v>2453000</v>
      </c>
      <c r="M101" s="300">
        <f>M102+M103+M104+M105+M106</f>
        <v>1528613</v>
      </c>
      <c r="N101" s="295">
        <f>N102+N103+N104+N105+N106</f>
        <v>3669000</v>
      </c>
      <c r="O101" s="336">
        <f>O102+O103+O104+O105+O106</f>
        <v>4000448</v>
      </c>
      <c r="P101" s="295">
        <f>P102+P103+P104+P105+P106</f>
        <v>3308000</v>
      </c>
      <c r="Q101" s="36">
        <f>Q102+Q103+Q104+Q105+Q106</f>
        <v>3390448</v>
      </c>
      <c r="R101" s="1"/>
    </row>
    <row r="102" spans="4:18" ht="14.25">
      <c r="D102">
        <v>4</v>
      </c>
      <c r="F102">
        <v>6</v>
      </c>
      <c r="H102" s="35">
        <v>421</v>
      </c>
      <c r="I102" s="35" t="s">
        <v>60</v>
      </c>
      <c r="J102" s="35"/>
      <c r="K102" s="63">
        <v>1081947</v>
      </c>
      <c r="L102" s="36">
        <v>1407000</v>
      </c>
      <c r="M102" s="299">
        <f>List2!P132+List2!P133+List2!P134+List2!P240+List2!P241+List2!P242+List2!P243+List2!P246+List2!P247+List2!P255+List2!P256+List2!P257+List2!P258+List2!P267+List2!P268+List2!P276+List2!P277+List2!P305+List2!P245+List2!P259+List2!P122</f>
        <v>1429398</v>
      </c>
      <c r="N102" s="36">
        <f>List2!Q132+List2!Q133+List2!Q134+List2!Q240+List2!Q241+List2!Q242+List2!Q243+List2!Q246+List2!Q247+List2!Q255+List2!Q256+List2!Q257+List2!Q258+List2!Q267+List2!Q268+List2!Q276+List2!Q277+List2!Q305+List2!Q245+List2!Q259+List2!Q122+List2!Q248</f>
        <v>3199000</v>
      </c>
      <c r="O102" s="337">
        <f>List2!R133+List2!R134+List2!R240+List2!R241+List2!R242+List2!R243+List2!R246+List2!R247+List2!R255+List2!R256+List2!R257+List2!R258+List2!R267+List2!R268+List2!R276+List2!R277+List2!R305+List2!R245+List2!R259+List2!R122+List2!R248</f>
        <v>3836448</v>
      </c>
      <c r="P102" s="36">
        <f>List2!S132+List2!S133+List2!S134+List2!S240+List2!S241+List2!S242+List2!S243+List2!S246+List2!S247+List2!S255+List2!S256+List2!S257+List2!S258+List2!S267+List2!S268+List2!S276+List2!S277+List2!S305+List2!S245+List2!S259+List2!S122+List2!S248+List2!S244</f>
        <v>1886000</v>
      </c>
      <c r="Q102" s="36">
        <f>List2!T132+List2!T133+List2!T134+List2!T240+List2!T241+List2!T242+List2!T243+List2!T246+List2!T247+List2!T255+List2!T256+List2!T257+List2!T258+List2!T267+List2!T268+List2!T276+List2!T277+List2!T305+List2!T245+List2!T259+List2!T122+List2!T248</f>
        <v>1968448</v>
      </c>
      <c r="R102" s="1"/>
    </row>
    <row r="103" spans="4:18" ht="14.25">
      <c r="D103">
        <v>4</v>
      </c>
      <c r="F103">
        <v>6</v>
      </c>
      <c r="H103" s="35">
        <v>422</v>
      </c>
      <c r="I103" s="35" t="s">
        <v>61</v>
      </c>
      <c r="J103" s="35"/>
      <c r="K103" s="63">
        <v>100430</v>
      </c>
      <c r="L103" s="36">
        <v>815000</v>
      </c>
      <c r="M103" s="299">
        <f>List2!P123+List2!P124+List2!P228+List2!P229+List2!P230</f>
        <v>35000</v>
      </c>
      <c r="N103" s="36">
        <f>List2!Q123+List2!Q124+List2!Q228+List2!Q229+List2!Q230</f>
        <v>60000</v>
      </c>
      <c r="O103" s="337">
        <f>List2!R123+List2!R124+List2!R228+List2!R229+List2!R230</f>
        <v>45000</v>
      </c>
      <c r="P103" s="36">
        <f>List2!S123+List2!S124+List2!S228+List2!S229+List2!S230+List2!S231+List2!S232+List2!S233</f>
        <v>1117000</v>
      </c>
      <c r="Q103" s="36">
        <f>List2!T123+List2!T124+List2!T228+List2!T229+List2!T230+List2!T231+List2!T232+List2!T233</f>
        <v>1117000</v>
      </c>
      <c r="R103" s="1"/>
    </row>
    <row r="104" spans="8:18" ht="14.25">
      <c r="H104" s="35">
        <v>423</v>
      </c>
      <c r="I104" s="35" t="s">
        <v>62</v>
      </c>
      <c r="J104" s="35"/>
      <c r="K104" s="63">
        <v>0</v>
      </c>
      <c r="L104" s="36">
        <v>0</v>
      </c>
      <c r="M104" s="299">
        <v>0</v>
      </c>
      <c r="N104" s="36">
        <v>0</v>
      </c>
      <c r="O104" s="337">
        <v>0</v>
      </c>
      <c r="P104" s="36">
        <v>0</v>
      </c>
      <c r="Q104" s="36">
        <v>0</v>
      </c>
      <c r="R104" s="1"/>
    </row>
    <row r="105" spans="8:18" ht="14.25">
      <c r="H105" s="35">
        <v>424</v>
      </c>
      <c r="I105" s="35" t="s">
        <v>63</v>
      </c>
      <c r="J105" s="35"/>
      <c r="K105" s="63">
        <v>0</v>
      </c>
      <c r="L105" s="36">
        <v>0</v>
      </c>
      <c r="M105" s="299">
        <v>0</v>
      </c>
      <c r="N105" s="36">
        <v>0</v>
      </c>
      <c r="O105" s="337">
        <v>0</v>
      </c>
      <c r="P105" s="36">
        <v>0</v>
      </c>
      <c r="Q105" s="36">
        <v>0</v>
      </c>
      <c r="R105" s="1"/>
    </row>
    <row r="106" spans="4:18" ht="14.25">
      <c r="D106">
        <v>4</v>
      </c>
      <c r="F106">
        <v>6</v>
      </c>
      <c r="H106" s="35">
        <v>426</v>
      </c>
      <c r="I106" s="35" t="s">
        <v>64</v>
      </c>
      <c r="J106" s="35"/>
      <c r="K106" s="63">
        <v>97606</v>
      </c>
      <c r="L106" s="36">
        <v>231000</v>
      </c>
      <c r="M106" s="299">
        <f>List2!P126+List2!P142+List2!P249+List2!P260+List2!P269+List2!P288+List2!P289+List2!P290+List2!P291+List2!P304</f>
        <v>64215</v>
      </c>
      <c r="N106" s="36">
        <f>List2!Q126+List2!Q142+List2!Q249+List2!Q260+List2!Q269+List2!Q288+List2!Q289+List2!Q290+List2!Q291+List2!Q304</f>
        <v>410000</v>
      </c>
      <c r="O106" s="337">
        <f>List2!R126+List2!R142+List2!R249+List2!R260+List2!R269+List2!R288+List2!R289+List2!R290+List2!R291+List2!R304</f>
        <v>119000</v>
      </c>
      <c r="P106" s="36">
        <f>List2!S126+List2!S142+List2!S249+List2!S260+List2!S269+List2!S288+List2!S289+List2!S290+List2!S291+List2!S304+List2!S292</f>
        <v>305000</v>
      </c>
      <c r="Q106" s="36">
        <f>List2!T126+List2!T142+List2!T249+List2!T260+List2!T269+List2!T288+List2!T289+List2!T290+List2!T291+List2!T304+List2!T292</f>
        <v>305000</v>
      </c>
      <c r="R106" s="1"/>
    </row>
    <row r="107" spans="8:18" ht="15">
      <c r="H107" s="33">
        <v>45</v>
      </c>
      <c r="I107" s="33" t="s">
        <v>65</v>
      </c>
      <c r="J107" s="33"/>
      <c r="K107" s="66">
        <f aca="true" t="shared" si="11" ref="K107:Q107">K108</f>
        <v>0</v>
      </c>
      <c r="L107" s="295">
        <v>0</v>
      </c>
      <c r="M107" s="300">
        <f t="shared" si="11"/>
        <v>0</v>
      </c>
      <c r="N107" s="295">
        <f t="shared" si="11"/>
        <v>0</v>
      </c>
      <c r="O107" s="336">
        <f t="shared" si="11"/>
        <v>0</v>
      </c>
      <c r="P107" s="295">
        <f t="shared" si="11"/>
        <v>0</v>
      </c>
      <c r="Q107" s="36">
        <f t="shared" si="11"/>
        <v>0</v>
      </c>
      <c r="R107" s="1"/>
    </row>
    <row r="108" spans="8:18" ht="14.25">
      <c r="H108" s="35">
        <v>451</v>
      </c>
      <c r="I108" s="35" t="s">
        <v>66</v>
      </c>
      <c r="J108" s="35"/>
      <c r="K108" s="63">
        <v>0</v>
      </c>
      <c r="L108" s="36">
        <v>0</v>
      </c>
      <c r="M108" s="299">
        <v>0</v>
      </c>
      <c r="N108" s="36">
        <v>0</v>
      </c>
      <c r="O108" s="337">
        <v>0</v>
      </c>
      <c r="P108" s="36">
        <v>0</v>
      </c>
      <c r="Q108" s="36">
        <v>0</v>
      </c>
      <c r="R108" s="1"/>
    </row>
    <row r="109" spans="1:18" ht="14.25">
      <c r="A109" s="5"/>
      <c r="B109" s="5"/>
      <c r="C109" s="5"/>
      <c r="D109" s="5"/>
      <c r="E109" s="5"/>
      <c r="F109" s="5"/>
      <c r="G109" s="5"/>
      <c r="H109" s="4" t="s">
        <v>12</v>
      </c>
      <c r="I109" s="4"/>
      <c r="J109" s="4"/>
      <c r="K109" s="57"/>
      <c r="L109" s="4"/>
      <c r="M109" s="304"/>
      <c r="N109" s="4"/>
      <c r="O109" s="333"/>
      <c r="P109" s="313"/>
      <c r="Q109" s="4"/>
      <c r="R109" s="1"/>
    </row>
    <row r="110" spans="1:18" ht="14.25">
      <c r="A110" s="6"/>
      <c r="B110" s="6"/>
      <c r="C110" s="6"/>
      <c r="D110" s="6"/>
      <c r="E110" s="6"/>
      <c r="F110" s="6"/>
      <c r="G110" s="6"/>
      <c r="H110" s="67">
        <v>8</v>
      </c>
      <c r="I110" s="67" t="s">
        <v>67</v>
      </c>
      <c r="J110" s="67"/>
      <c r="K110" s="68"/>
      <c r="L110" s="67"/>
      <c r="M110" s="307"/>
      <c r="N110" s="67"/>
      <c r="O110" s="335"/>
      <c r="P110" s="192"/>
      <c r="Q110" s="67"/>
      <c r="R110" s="1"/>
    </row>
    <row r="111" spans="8:18" ht="14.25">
      <c r="H111" s="33">
        <v>84</v>
      </c>
      <c r="I111" s="33" t="s">
        <v>68</v>
      </c>
      <c r="J111" s="33"/>
      <c r="K111" s="64">
        <v>0</v>
      </c>
      <c r="L111" s="35">
        <v>0</v>
      </c>
      <c r="M111" s="308">
        <v>0</v>
      </c>
      <c r="N111" s="35">
        <v>0</v>
      </c>
      <c r="O111" s="331">
        <v>0</v>
      </c>
      <c r="P111" s="36">
        <v>0</v>
      </c>
      <c r="Q111" s="35">
        <v>0</v>
      </c>
      <c r="R111" s="1"/>
    </row>
    <row r="112" spans="8:18" ht="14.25">
      <c r="H112" s="35">
        <v>843</v>
      </c>
      <c r="I112" s="35" t="s">
        <v>69</v>
      </c>
      <c r="J112" s="35"/>
      <c r="K112" s="64"/>
      <c r="L112" s="35"/>
      <c r="M112" s="308"/>
      <c r="N112" s="35"/>
      <c r="O112" s="331"/>
      <c r="P112" s="36"/>
      <c r="Q112" s="35"/>
      <c r="R112" s="1"/>
    </row>
    <row r="113" spans="1:18" ht="14.25">
      <c r="A113" s="6"/>
      <c r="B113" s="6"/>
      <c r="C113" s="6"/>
      <c r="D113" s="6"/>
      <c r="E113" s="6"/>
      <c r="F113" s="6"/>
      <c r="G113" s="6"/>
      <c r="H113" s="67">
        <v>5</v>
      </c>
      <c r="I113" s="67" t="s">
        <v>70</v>
      </c>
      <c r="J113" s="67"/>
      <c r="K113" s="68"/>
      <c r="L113" s="67"/>
      <c r="M113" s="307"/>
      <c r="N113" s="67"/>
      <c r="O113" s="335"/>
      <c r="P113" s="192"/>
      <c r="Q113" s="67"/>
      <c r="R113" s="1"/>
    </row>
    <row r="114" spans="8:18" ht="14.25">
      <c r="H114" s="33">
        <v>54</v>
      </c>
      <c r="I114" s="33" t="s">
        <v>71</v>
      </c>
      <c r="J114" s="33"/>
      <c r="K114" s="64"/>
      <c r="L114" s="35"/>
      <c r="M114" s="308"/>
      <c r="N114" s="35"/>
      <c r="O114" s="331"/>
      <c r="P114" s="36"/>
      <c r="Q114" s="35"/>
      <c r="R114" s="1"/>
    </row>
    <row r="115" spans="8:17" ht="14.25">
      <c r="H115" s="35">
        <v>544</v>
      </c>
      <c r="I115" s="35" t="s">
        <v>72</v>
      </c>
      <c r="J115" s="35"/>
      <c r="K115" s="64"/>
      <c r="L115" s="35"/>
      <c r="M115" s="308"/>
      <c r="N115" s="35"/>
      <c r="O115" s="331"/>
      <c r="P115" s="36"/>
      <c r="Q115" s="35"/>
    </row>
    <row r="116" spans="1:17" ht="14.25">
      <c r="A116" s="5"/>
      <c r="B116" s="5"/>
      <c r="C116" s="5"/>
      <c r="D116" s="5"/>
      <c r="E116" s="5"/>
      <c r="F116" s="5"/>
      <c r="G116" s="5"/>
      <c r="H116" s="69" t="s">
        <v>73</v>
      </c>
      <c r="I116" s="69"/>
      <c r="J116" s="69"/>
      <c r="K116" s="70"/>
      <c r="L116" s="69"/>
      <c r="M116" s="309"/>
      <c r="N116" s="69"/>
      <c r="O116" s="330"/>
      <c r="P116" s="76"/>
      <c r="Q116" s="69"/>
    </row>
    <row r="117" spans="1:17" ht="14.25">
      <c r="A117" s="6"/>
      <c r="B117" s="6"/>
      <c r="C117" s="6"/>
      <c r="D117" s="6"/>
      <c r="E117" s="6"/>
      <c r="F117" s="6"/>
      <c r="G117" s="6"/>
      <c r="H117" s="67">
        <v>9</v>
      </c>
      <c r="I117" s="72" t="s">
        <v>17</v>
      </c>
      <c r="J117" s="71"/>
      <c r="K117" s="68"/>
      <c r="L117" s="67"/>
      <c r="M117" s="307"/>
      <c r="N117" s="67"/>
      <c r="O117" s="335"/>
      <c r="P117" s="192"/>
      <c r="Q117" s="67"/>
    </row>
    <row r="118" spans="8:17" ht="14.25">
      <c r="H118" s="33">
        <v>92</v>
      </c>
      <c r="I118" s="33" t="s">
        <v>365</v>
      </c>
      <c r="J118" s="33"/>
      <c r="K118" s="63">
        <f>K119</f>
        <v>931873</v>
      </c>
      <c r="L118" s="63">
        <f>L119</f>
        <v>991350</v>
      </c>
      <c r="M118" s="63">
        <f>M119</f>
        <v>991350</v>
      </c>
      <c r="N118" s="35"/>
      <c r="O118" s="331"/>
      <c r="P118" s="36"/>
      <c r="Q118" s="35"/>
    </row>
    <row r="119" spans="8:17" ht="14.25">
      <c r="H119" s="35">
        <v>922</v>
      </c>
      <c r="I119" s="35" t="s">
        <v>74</v>
      </c>
      <c r="J119" s="35"/>
      <c r="K119" s="63">
        <v>931873</v>
      </c>
      <c r="L119" s="36">
        <v>991350</v>
      </c>
      <c r="M119" s="299">
        <v>991350</v>
      </c>
      <c r="N119" s="35"/>
      <c r="O119" s="331"/>
      <c r="P119" s="36"/>
      <c r="Q119" s="35"/>
    </row>
    <row r="120" spans="8:17" ht="14.25">
      <c r="H120" s="1"/>
      <c r="I120" s="1"/>
      <c r="J120" s="1"/>
      <c r="K120" s="56"/>
      <c r="L120" s="56"/>
      <c r="N120" s="1"/>
      <c r="P120" s="18"/>
      <c r="Q120" s="1"/>
    </row>
    <row r="121" spans="8:16" ht="14.25">
      <c r="H121" s="1"/>
      <c r="I121" s="6" t="s">
        <v>0</v>
      </c>
      <c r="J121" s="6"/>
      <c r="K121" s="56"/>
      <c r="L121" s="56"/>
      <c r="N121" s="1"/>
      <c r="P121" s="139"/>
    </row>
    <row r="122" spans="8:16" ht="14.25">
      <c r="H122" s="1">
        <v>1</v>
      </c>
      <c r="I122" s="1" t="s">
        <v>75</v>
      </c>
      <c r="J122" s="1"/>
      <c r="K122" s="56"/>
      <c r="L122" s="56"/>
      <c r="N122" s="1"/>
      <c r="P122" s="139"/>
    </row>
    <row r="123" spans="8:16" ht="14.25">
      <c r="H123" s="1">
        <v>2</v>
      </c>
      <c r="I123" s="1" t="s">
        <v>33</v>
      </c>
      <c r="J123" s="1"/>
      <c r="K123" s="56"/>
      <c r="L123" s="56"/>
      <c r="N123" s="1"/>
      <c r="P123" s="139"/>
    </row>
    <row r="124" spans="8:16" ht="14.25">
      <c r="H124" s="1">
        <v>3</v>
      </c>
      <c r="I124" s="1" t="s">
        <v>76</v>
      </c>
      <c r="J124" s="1"/>
      <c r="K124" s="56"/>
      <c r="L124" s="56"/>
      <c r="N124" s="1"/>
      <c r="P124" s="139"/>
    </row>
    <row r="125" spans="8:16" ht="14.25">
      <c r="H125" s="1">
        <v>4</v>
      </c>
      <c r="I125" s="1" t="s">
        <v>77</v>
      </c>
      <c r="J125" s="1"/>
      <c r="K125" s="56"/>
      <c r="L125" s="56"/>
      <c r="N125" s="1"/>
      <c r="P125" s="139"/>
    </row>
    <row r="126" spans="8:16" ht="14.25">
      <c r="H126" s="1">
        <v>5</v>
      </c>
      <c r="I126" s="1" t="s">
        <v>78</v>
      </c>
      <c r="J126" s="1"/>
      <c r="K126" s="56"/>
      <c r="L126" s="56"/>
      <c r="N126" s="1"/>
      <c r="P126" s="139"/>
    </row>
    <row r="127" spans="8:16" ht="14.25">
      <c r="H127" s="1">
        <v>6</v>
      </c>
      <c r="I127" s="1" t="s">
        <v>79</v>
      </c>
      <c r="J127" s="1"/>
      <c r="K127" s="56"/>
      <c r="L127" s="56"/>
      <c r="N127" s="1"/>
      <c r="P127" s="139"/>
    </row>
    <row r="128" spans="8:16" ht="14.25">
      <c r="H128" s="1">
        <v>7</v>
      </c>
      <c r="I128" s="1" t="s">
        <v>375</v>
      </c>
      <c r="J128" s="1"/>
      <c r="K128" s="56"/>
      <c r="L128" s="56"/>
      <c r="N128" s="1"/>
      <c r="P128" s="139"/>
    </row>
    <row r="129" spans="8:16" ht="14.25">
      <c r="H129" s="1"/>
      <c r="I129" s="1"/>
      <c r="J129" s="1"/>
      <c r="K129" s="56"/>
      <c r="L129" s="56"/>
      <c r="N129" s="1"/>
      <c r="P129" s="139"/>
    </row>
    <row r="130" spans="8:16" ht="14.25">
      <c r="H130" s="1"/>
      <c r="I130" s="1"/>
      <c r="J130" s="1"/>
      <c r="K130" s="56"/>
      <c r="L130" s="56"/>
      <c r="N130" s="1"/>
      <c r="P130" s="139"/>
    </row>
    <row r="131" spans="8:16" ht="14.25">
      <c r="H131" s="1"/>
      <c r="I131" s="1"/>
      <c r="J131" s="1"/>
      <c r="K131" s="56"/>
      <c r="L131" s="56"/>
      <c r="N131" s="1"/>
      <c r="P131" s="139"/>
    </row>
    <row r="132" spans="8:16" ht="14.25">
      <c r="H132" s="1"/>
      <c r="I132" s="1"/>
      <c r="J132" s="1"/>
      <c r="K132" s="56"/>
      <c r="L132" s="56"/>
      <c r="N132" s="1"/>
      <c r="P132" s="139"/>
    </row>
    <row r="133" spans="8:16" ht="14.25">
      <c r="H133" s="1"/>
      <c r="I133" s="1"/>
      <c r="J133" s="1"/>
      <c r="K133" s="56"/>
      <c r="L133" s="56"/>
      <c r="N133" s="1"/>
      <c r="P133" s="139"/>
    </row>
    <row r="134" spans="8:16" ht="14.25">
      <c r="H134" s="1"/>
      <c r="I134" s="1"/>
      <c r="J134" s="1"/>
      <c r="K134" s="56"/>
      <c r="L134" s="56"/>
      <c r="N134" s="1"/>
      <c r="P134" s="139"/>
    </row>
    <row r="135" spans="8:16" ht="14.25">
      <c r="H135" s="1"/>
      <c r="I135" s="1"/>
      <c r="J135" s="1"/>
      <c r="K135" s="56"/>
      <c r="L135" s="56"/>
      <c r="N135" s="1"/>
      <c r="P135" s="139"/>
    </row>
    <row r="136" spans="8:16" ht="14.25">
      <c r="H136" s="1"/>
      <c r="I136" s="1"/>
      <c r="J136" s="1"/>
      <c r="K136" s="56"/>
      <c r="L136" s="56"/>
      <c r="N136" s="1"/>
      <c r="P136" s="139"/>
    </row>
    <row r="137" spans="8:16" ht="14.25">
      <c r="H137" s="1"/>
      <c r="I137" s="1"/>
      <c r="J137" s="1"/>
      <c r="K137" s="56"/>
      <c r="L137" s="56"/>
      <c r="N137" s="1"/>
      <c r="P137" s="139"/>
    </row>
    <row r="138" spans="8:16" ht="14.25">
      <c r="H138" s="1"/>
      <c r="I138" s="1"/>
      <c r="J138" s="1"/>
      <c r="K138" s="56"/>
      <c r="L138" s="56"/>
      <c r="N138" s="1"/>
      <c r="P138" s="139"/>
    </row>
    <row r="139" spans="8:16" ht="14.25">
      <c r="H139" s="1"/>
      <c r="I139" s="1"/>
      <c r="J139" s="1"/>
      <c r="K139" s="56"/>
      <c r="L139" s="56"/>
      <c r="N139" s="1"/>
      <c r="P139" s="139"/>
    </row>
    <row r="140" spans="8:16" ht="14.25">
      <c r="H140" s="1"/>
      <c r="I140" s="1"/>
      <c r="J140" s="1"/>
      <c r="K140" s="56"/>
      <c r="L140" s="56"/>
      <c r="N140" s="1"/>
      <c r="P140" s="139"/>
    </row>
    <row r="141" spans="8:16" ht="14.25">
      <c r="H141" s="1"/>
      <c r="I141" s="1"/>
      <c r="J141" s="1"/>
      <c r="K141" s="56"/>
      <c r="L141" s="56"/>
      <c r="N141" s="1"/>
      <c r="P141" s="139"/>
    </row>
    <row r="142" spans="8:16" ht="14.25">
      <c r="H142" s="1"/>
      <c r="I142" s="1"/>
      <c r="J142" s="1"/>
      <c r="K142" s="56"/>
      <c r="L142" s="56"/>
      <c r="N142" s="1"/>
      <c r="P142" s="139"/>
    </row>
    <row r="143" spans="8:16" ht="14.25">
      <c r="H143" s="1"/>
      <c r="I143" s="1"/>
      <c r="J143" s="1"/>
      <c r="K143" s="56"/>
      <c r="L143" s="56"/>
      <c r="N143" s="1"/>
      <c r="P143" s="139"/>
    </row>
    <row r="144" spans="8:16" ht="14.25">
      <c r="H144" s="1"/>
      <c r="I144" s="1"/>
      <c r="J144" s="1"/>
      <c r="K144" s="56"/>
      <c r="L144" s="56"/>
      <c r="N144" s="1"/>
      <c r="P144" s="139"/>
    </row>
    <row r="145" spans="1:16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56"/>
      <c r="L145" s="56"/>
      <c r="N145" s="1"/>
      <c r="P145" s="139"/>
    </row>
    <row r="146" spans="1:16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56"/>
      <c r="L146" s="56"/>
      <c r="N146" s="1"/>
      <c r="P146" s="139"/>
    </row>
    <row r="147" spans="8:16" ht="14.25">
      <c r="H147" s="1"/>
      <c r="I147" s="1"/>
      <c r="J147" s="1"/>
      <c r="K147" s="56"/>
      <c r="L147" s="56"/>
      <c r="N147" s="1"/>
      <c r="P147" s="139"/>
    </row>
    <row r="148" spans="8:16" ht="14.25">
      <c r="H148" s="1"/>
      <c r="I148" s="1"/>
      <c r="J148" s="1"/>
      <c r="K148" s="56"/>
      <c r="L148" s="56"/>
      <c r="N148" s="1"/>
      <c r="P148" s="139"/>
    </row>
    <row r="149" spans="8:16" ht="14.25">
      <c r="H149" s="1"/>
      <c r="I149" s="1"/>
      <c r="J149" s="1"/>
      <c r="K149" s="56"/>
      <c r="L149" s="56"/>
      <c r="N149" s="1"/>
      <c r="P149" s="139"/>
    </row>
    <row r="150" spans="8:16" ht="14.25">
      <c r="H150" s="1"/>
      <c r="I150" s="1"/>
      <c r="J150" s="1"/>
      <c r="K150" s="56"/>
      <c r="L150" s="56"/>
      <c r="N150" s="1"/>
      <c r="P150" s="139"/>
    </row>
    <row r="151" spans="8:16" ht="14.25">
      <c r="H151" s="1"/>
      <c r="I151" s="1"/>
      <c r="J151" s="1"/>
      <c r="K151" s="56"/>
      <c r="L151" s="56"/>
      <c r="N151" s="1"/>
      <c r="P151" s="139"/>
    </row>
    <row r="152" spans="8:16" ht="14.25">
      <c r="H152" s="1"/>
      <c r="I152" s="1"/>
      <c r="J152" s="1"/>
      <c r="K152" s="56"/>
      <c r="L152" s="56"/>
      <c r="N152" s="1"/>
      <c r="P152" s="139"/>
    </row>
    <row r="153" spans="8:16" ht="14.25">
      <c r="H153" s="1"/>
      <c r="I153" s="1"/>
      <c r="J153" s="1"/>
      <c r="K153" s="56"/>
      <c r="L153" s="56"/>
      <c r="N153" s="1"/>
      <c r="P153" s="139"/>
    </row>
    <row r="154" spans="8:16" ht="14.25">
      <c r="H154" s="1"/>
      <c r="I154" s="1"/>
      <c r="J154" s="1"/>
      <c r="K154" s="56"/>
      <c r="L154" s="56"/>
      <c r="N154" s="1"/>
      <c r="P154" s="139"/>
    </row>
    <row r="155" spans="8:16" ht="14.25">
      <c r="H155" s="1"/>
      <c r="I155" s="1"/>
      <c r="J155" s="1"/>
      <c r="K155" s="56"/>
      <c r="L155" s="56"/>
      <c r="N155" s="1"/>
      <c r="P155" s="139"/>
    </row>
    <row r="156" spans="8:16" ht="14.25">
      <c r="H156" s="1"/>
      <c r="I156" s="1"/>
      <c r="J156" s="1"/>
      <c r="K156" s="56"/>
      <c r="L156" s="56"/>
      <c r="N156" s="1"/>
      <c r="P156" s="139"/>
    </row>
    <row r="157" spans="8:16" ht="14.25">
      <c r="H157" s="1"/>
      <c r="I157" s="1"/>
      <c r="J157" s="1"/>
      <c r="K157" s="56"/>
      <c r="L157" s="56"/>
      <c r="N157" s="1"/>
      <c r="P157" s="139"/>
    </row>
    <row r="158" spans="8:16" ht="14.25">
      <c r="H158" s="1"/>
      <c r="I158" s="1"/>
      <c r="J158" s="1"/>
      <c r="K158" s="56"/>
      <c r="L158" s="56"/>
      <c r="N158" s="1"/>
      <c r="P158" s="139"/>
    </row>
    <row r="159" spans="8:16" ht="14.25">
      <c r="H159" s="1"/>
      <c r="I159" s="1"/>
      <c r="J159" s="1"/>
      <c r="K159" s="56"/>
      <c r="L159" s="56"/>
      <c r="N159" s="1"/>
      <c r="P159" s="139"/>
    </row>
    <row r="160" spans="8:16" ht="14.25">
      <c r="H160" s="1"/>
      <c r="I160" s="1"/>
      <c r="J160" s="1"/>
      <c r="K160" s="56"/>
      <c r="L160" s="56"/>
      <c r="N160" s="1"/>
      <c r="P160" s="139"/>
    </row>
    <row r="161" spans="8:16" ht="14.25">
      <c r="H161" s="1"/>
      <c r="I161" s="1"/>
      <c r="J161" s="1"/>
      <c r="K161" s="56"/>
      <c r="L161" s="56"/>
      <c r="N161" s="1"/>
      <c r="P161" s="139"/>
    </row>
    <row r="162" spans="8:16" ht="14.25">
      <c r="H162" s="1"/>
      <c r="I162" s="1"/>
      <c r="J162" s="1"/>
      <c r="K162" s="56"/>
      <c r="L162" s="56"/>
      <c r="N162" s="1"/>
      <c r="P162" s="139"/>
    </row>
    <row r="163" spans="8:16" ht="14.25">
      <c r="H163" s="1"/>
      <c r="I163" s="1"/>
      <c r="J163" s="1"/>
      <c r="K163" s="56"/>
      <c r="L163" s="56"/>
      <c r="N163" s="1"/>
      <c r="P163" s="139"/>
    </row>
    <row r="164" spans="8:16" ht="14.25">
      <c r="H164" s="1"/>
      <c r="I164" s="1"/>
      <c r="J164" s="1"/>
      <c r="K164" s="56"/>
      <c r="L164" s="56"/>
      <c r="N164" s="1"/>
      <c r="P164" s="139"/>
    </row>
    <row r="165" spans="8:16" ht="14.25">
      <c r="H165" s="1"/>
      <c r="I165" s="1"/>
      <c r="J165" s="1"/>
      <c r="K165" s="56"/>
      <c r="L165" s="56"/>
      <c r="N165" s="1"/>
      <c r="P165" s="139"/>
    </row>
    <row r="166" spans="8:16" ht="14.25">
      <c r="H166" s="1"/>
      <c r="I166" s="1"/>
      <c r="J166" s="1"/>
      <c r="K166" s="56"/>
      <c r="L166" s="56"/>
      <c r="N166" s="1"/>
      <c r="P166" s="139"/>
    </row>
    <row r="167" spans="8:16" ht="14.25">
      <c r="H167" s="1"/>
      <c r="I167" s="1"/>
      <c r="J167" s="1"/>
      <c r="K167" s="56"/>
      <c r="L167" s="56"/>
      <c r="N167" s="1"/>
      <c r="P167" s="139"/>
    </row>
    <row r="168" spans="8:16" ht="14.25">
      <c r="H168" s="1"/>
      <c r="I168" s="1"/>
      <c r="J168" s="1"/>
      <c r="K168" s="56"/>
      <c r="L168" s="56"/>
      <c r="N168" s="1"/>
      <c r="P168" s="139"/>
    </row>
    <row r="169" spans="8:16" ht="14.25">
      <c r="H169" s="1"/>
      <c r="I169" s="1"/>
      <c r="J169" s="1"/>
      <c r="K169" s="56"/>
      <c r="L169" s="56"/>
      <c r="N169" s="1"/>
      <c r="P169" s="139"/>
    </row>
    <row r="170" spans="8:16" ht="14.25">
      <c r="H170" s="1"/>
      <c r="I170" s="1"/>
      <c r="J170" s="1"/>
      <c r="K170" s="56"/>
      <c r="L170" s="56"/>
      <c r="N170" s="1"/>
      <c r="P170" s="139"/>
    </row>
    <row r="171" spans="8:16" ht="14.25">
      <c r="H171" s="1"/>
      <c r="I171" s="1"/>
      <c r="J171" s="1"/>
      <c r="K171" s="56"/>
      <c r="L171" s="56"/>
      <c r="N171" s="1"/>
      <c r="P171" s="139"/>
    </row>
    <row r="172" spans="8:16" ht="14.25">
      <c r="H172" s="1"/>
      <c r="I172" s="1"/>
      <c r="J172" s="1"/>
      <c r="K172" s="56"/>
      <c r="L172" s="56"/>
      <c r="N172" s="1"/>
      <c r="P172" s="139"/>
    </row>
    <row r="173" spans="8:16" ht="14.25">
      <c r="H173" s="1"/>
      <c r="I173" s="1"/>
      <c r="J173" s="1"/>
      <c r="K173" s="56"/>
      <c r="L173" s="56"/>
      <c r="N173" s="1"/>
      <c r="P173" s="139"/>
    </row>
    <row r="174" spans="8:16" ht="14.25">
      <c r="H174" s="1"/>
      <c r="I174" s="1"/>
      <c r="J174" s="1"/>
      <c r="K174" s="56"/>
      <c r="L174" s="56"/>
      <c r="N174" s="1"/>
      <c r="P174" s="139"/>
    </row>
    <row r="175" spans="8:16" ht="14.25">
      <c r="H175" s="1"/>
      <c r="I175" s="1"/>
      <c r="J175" s="1"/>
      <c r="K175" s="56"/>
      <c r="L175" s="56"/>
      <c r="N175" s="1"/>
      <c r="P175" s="139"/>
    </row>
    <row r="176" spans="8:16" ht="14.25">
      <c r="H176" s="1"/>
      <c r="I176" s="1"/>
      <c r="J176" s="1"/>
      <c r="K176" s="56"/>
      <c r="L176" s="56"/>
      <c r="N176" s="1"/>
      <c r="P176" s="139"/>
    </row>
    <row r="177" spans="8:16" ht="14.25">
      <c r="H177" s="1"/>
      <c r="I177" s="1"/>
      <c r="J177" s="1"/>
      <c r="K177" s="56"/>
      <c r="L177" s="56"/>
      <c r="N177" s="1"/>
      <c r="P177" s="139"/>
    </row>
    <row r="178" spans="8:16" ht="14.25">
      <c r="H178" s="1"/>
      <c r="I178" s="1"/>
      <c r="J178" s="1"/>
      <c r="K178" s="56"/>
      <c r="L178" s="56"/>
      <c r="N178" s="1"/>
      <c r="P178" s="139"/>
    </row>
    <row r="179" spans="8:16" ht="14.25">
      <c r="H179" s="1"/>
      <c r="I179" s="1"/>
      <c r="J179" s="1"/>
      <c r="K179" s="56"/>
      <c r="L179" s="56"/>
      <c r="N179" s="1"/>
      <c r="P179" s="139"/>
    </row>
    <row r="180" spans="8:16" ht="14.25">
      <c r="H180" s="1"/>
      <c r="I180" s="1"/>
      <c r="J180" s="1"/>
      <c r="K180" s="56"/>
      <c r="L180" s="56"/>
      <c r="N180" s="1"/>
      <c r="P180" s="139"/>
    </row>
    <row r="181" spans="8:16" ht="14.25">
      <c r="H181" s="1"/>
      <c r="I181" s="1"/>
      <c r="J181" s="1"/>
      <c r="K181" s="56"/>
      <c r="L181" s="56"/>
      <c r="N181" s="1"/>
      <c r="P181" s="139"/>
    </row>
    <row r="182" spans="8:16" ht="14.25">
      <c r="H182" s="1"/>
      <c r="I182" s="1"/>
      <c r="J182" s="1"/>
      <c r="K182" s="56"/>
      <c r="L182" s="56"/>
      <c r="N182" s="1"/>
      <c r="P182" s="139"/>
    </row>
    <row r="183" spans="8:16" ht="14.25">
      <c r="H183" s="1"/>
      <c r="I183" s="1"/>
      <c r="J183" s="1"/>
      <c r="K183" s="56"/>
      <c r="L183" s="56"/>
      <c r="N183" s="1"/>
      <c r="P183" s="139"/>
    </row>
    <row r="184" spans="8:16" ht="14.25">
      <c r="H184" s="1"/>
      <c r="I184" s="1"/>
      <c r="J184" s="1"/>
      <c r="K184" s="56"/>
      <c r="L184" s="56"/>
      <c r="N184" s="1"/>
      <c r="P184" s="139"/>
    </row>
    <row r="185" spans="8:16" ht="14.25">
      <c r="H185" s="1"/>
      <c r="I185" s="1"/>
      <c r="J185" s="1"/>
      <c r="K185" s="56"/>
      <c r="L185" s="56"/>
      <c r="N185" s="1"/>
      <c r="P185" s="139"/>
    </row>
    <row r="186" spans="8:16" ht="14.25">
      <c r="H186" s="1"/>
      <c r="I186" s="1"/>
      <c r="J186" s="1"/>
      <c r="K186" s="56"/>
      <c r="L186" s="56"/>
      <c r="N186" s="1"/>
      <c r="P186" s="139"/>
    </row>
    <row r="187" spans="8:16" ht="14.25">
      <c r="H187" s="1"/>
      <c r="I187" s="1"/>
      <c r="J187" s="1"/>
      <c r="K187" s="56"/>
      <c r="L187" s="56"/>
      <c r="N187" s="1"/>
      <c r="P187" s="139"/>
    </row>
    <row r="188" spans="8:16" ht="14.25">
      <c r="H188" s="1"/>
      <c r="I188" s="1"/>
      <c r="J188" s="1"/>
      <c r="K188" s="56"/>
      <c r="L188" s="56"/>
      <c r="N188" s="1"/>
      <c r="P188" s="139"/>
    </row>
    <row r="189" spans="8:16" ht="14.25">
      <c r="H189" s="1"/>
      <c r="I189" s="1"/>
      <c r="J189" s="1"/>
      <c r="K189" s="56"/>
      <c r="L189" s="56"/>
      <c r="N189" s="1"/>
      <c r="P189" s="139"/>
    </row>
    <row r="190" spans="8:16" ht="14.25">
      <c r="H190" s="1"/>
      <c r="I190" s="1"/>
      <c r="J190" s="1"/>
      <c r="K190" s="56"/>
      <c r="L190" s="56"/>
      <c r="N190" s="1"/>
      <c r="P190" s="139"/>
    </row>
    <row r="191" spans="8:16" ht="14.25">
      <c r="H191" s="1"/>
      <c r="I191" s="1"/>
      <c r="J191" s="1"/>
      <c r="K191" s="56"/>
      <c r="L191" s="56"/>
      <c r="N191" s="1"/>
      <c r="P191" s="139"/>
    </row>
    <row r="192" spans="8:16" ht="14.25">
      <c r="H192" s="1"/>
      <c r="I192" s="1"/>
      <c r="J192" s="1"/>
      <c r="K192" s="56"/>
      <c r="L192" s="56"/>
      <c r="N192" s="1"/>
      <c r="P192" s="139"/>
    </row>
    <row r="193" spans="8:16" ht="14.25">
      <c r="H193" s="1"/>
      <c r="I193" s="1"/>
      <c r="J193" s="1"/>
      <c r="K193" s="56"/>
      <c r="L193" s="56"/>
      <c r="N193" s="1"/>
      <c r="P193" s="139"/>
    </row>
    <row r="194" spans="8:16" ht="14.25">
      <c r="H194" s="1"/>
      <c r="I194" s="1"/>
      <c r="J194" s="1"/>
      <c r="K194" s="56"/>
      <c r="L194" s="56"/>
      <c r="N194" s="1"/>
      <c r="P194" s="139"/>
    </row>
    <row r="195" spans="8:16" ht="14.25">
      <c r="H195" s="1"/>
      <c r="I195" s="1"/>
      <c r="J195" s="1"/>
      <c r="K195" s="56"/>
      <c r="L195" s="56"/>
      <c r="N195" s="1"/>
      <c r="P195" s="139"/>
    </row>
    <row r="196" spans="8:16" ht="14.25">
      <c r="H196" s="1"/>
      <c r="I196" s="1"/>
      <c r="J196" s="1"/>
      <c r="K196" s="56"/>
      <c r="L196" s="56"/>
      <c r="N196" s="1"/>
      <c r="P196" s="139"/>
    </row>
    <row r="197" spans="8:16" ht="14.25">
      <c r="H197" s="1"/>
      <c r="I197" s="1"/>
      <c r="J197" s="1"/>
      <c r="K197" s="56"/>
      <c r="L197" s="56"/>
      <c r="N197" s="1"/>
      <c r="P197" s="139"/>
    </row>
    <row r="198" spans="8:16" ht="14.25">
      <c r="H198" s="1"/>
      <c r="I198" s="1"/>
      <c r="J198" s="1"/>
      <c r="K198" s="56"/>
      <c r="L198" s="56"/>
      <c r="N198" s="1"/>
      <c r="P198" s="139"/>
    </row>
    <row r="199" spans="8:14" ht="14.25">
      <c r="H199" s="1"/>
      <c r="I199" s="1"/>
      <c r="J199" s="1"/>
      <c r="N199" s="1"/>
    </row>
    <row r="200" spans="8:14" ht="14.25">
      <c r="H200" s="1"/>
      <c r="I200" s="1"/>
      <c r="J200" s="1"/>
      <c r="N200" s="1"/>
    </row>
    <row r="201" spans="8:14" ht="14.25">
      <c r="H201" s="1"/>
      <c r="I201" s="1"/>
      <c r="J201" s="1"/>
      <c r="N201" s="1"/>
    </row>
    <row r="202" spans="8:14" ht="14.25">
      <c r="H202" s="1"/>
      <c r="I202" s="1"/>
      <c r="J202" s="1"/>
      <c r="N202" s="1"/>
    </row>
    <row r="203" spans="8:14" ht="14.25">
      <c r="H203" s="1"/>
      <c r="I203" s="1"/>
      <c r="J203" s="1"/>
      <c r="N203" s="1"/>
    </row>
    <row r="204" spans="8:14" ht="14.25">
      <c r="H204" s="1"/>
      <c r="I204" s="1"/>
      <c r="J204" s="1"/>
      <c r="N204" s="1"/>
    </row>
    <row r="205" spans="8:14" ht="14.25">
      <c r="H205" s="1"/>
      <c r="I205" s="1"/>
      <c r="J205" s="1"/>
      <c r="N205" s="1"/>
    </row>
    <row r="206" spans="8:14" ht="14.25">
      <c r="H206" s="1"/>
      <c r="I206" s="1"/>
      <c r="J206" s="1"/>
      <c r="N206" s="1"/>
    </row>
    <row r="207" spans="8:14" ht="14.25">
      <c r="H207" s="1"/>
      <c r="I207" s="1"/>
      <c r="J207" s="1"/>
      <c r="N207" s="1"/>
    </row>
    <row r="208" spans="8:14" ht="14.25">
      <c r="H208" s="1"/>
      <c r="I208" s="1"/>
      <c r="J208" s="1"/>
      <c r="N208" s="1"/>
    </row>
    <row r="209" spans="8:14" ht="14.25">
      <c r="H209" s="1"/>
      <c r="I209" s="1"/>
      <c r="J209" s="1"/>
      <c r="N209" s="1"/>
    </row>
    <row r="210" spans="8:14" ht="14.25">
      <c r="H210" s="1"/>
      <c r="I210" s="1"/>
      <c r="J210" s="1"/>
      <c r="N210" s="1"/>
    </row>
    <row r="211" spans="8:14" ht="14.25">
      <c r="H211" s="1"/>
      <c r="I211" s="1"/>
      <c r="J211" s="1"/>
      <c r="N211" s="1"/>
    </row>
    <row r="212" spans="8:14" ht="14.25">
      <c r="H212" s="1"/>
      <c r="I212" s="1"/>
      <c r="J212" s="1"/>
      <c r="N212" s="1"/>
    </row>
    <row r="213" spans="8:14" ht="14.25">
      <c r="H213" s="1"/>
      <c r="I213" s="1"/>
      <c r="J213" s="1"/>
      <c r="N213" s="1"/>
    </row>
    <row r="214" spans="8:14" ht="14.25">
      <c r="H214" s="1"/>
      <c r="I214" s="1"/>
      <c r="J214" s="1"/>
      <c r="N214" s="1"/>
    </row>
    <row r="215" spans="8:14" ht="14.25">
      <c r="H215" s="1"/>
      <c r="I215" s="1"/>
      <c r="J215" s="1"/>
      <c r="N215" s="1"/>
    </row>
    <row r="216" spans="8:14" ht="14.25">
      <c r="H216" s="1"/>
      <c r="I216" s="1"/>
      <c r="J216" s="1"/>
      <c r="N216" s="1"/>
    </row>
    <row r="217" spans="8:14" ht="14.25">
      <c r="H217" s="1"/>
      <c r="I217" s="1"/>
      <c r="J217" s="1"/>
      <c r="N217" s="1"/>
    </row>
    <row r="218" spans="8:14" ht="14.25">
      <c r="H218" s="1"/>
      <c r="I218" s="1"/>
      <c r="J218" s="1"/>
      <c r="N218" s="1"/>
    </row>
    <row r="219" spans="8:14" ht="14.25">
      <c r="H219" s="1"/>
      <c r="I219" s="1"/>
      <c r="J219" s="1"/>
      <c r="N219" s="1"/>
    </row>
    <row r="220" spans="8:14" ht="14.25">
      <c r="H220" s="1"/>
      <c r="I220" s="1"/>
      <c r="J220" s="1"/>
      <c r="N220" s="1"/>
    </row>
    <row r="221" spans="8:14" ht="14.25">
      <c r="H221" s="1"/>
      <c r="I221" s="1"/>
      <c r="J221" s="1"/>
      <c r="N221" s="1"/>
    </row>
    <row r="222" spans="8:14" ht="14.25">
      <c r="H222" s="1"/>
      <c r="I222" s="1"/>
      <c r="J222" s="1"/>
      <c r="N222" s="1"/>
    </row>
    <row r="223" spans="8:14" ht="14.25">
      <c r="H223" s="1"/>
      <c r="I223" s="1"/>
      <c r="J223" s="1"/>
      <c r="N223" s="1"/>
    </row>
    <row r="224" spans="8:14" ht="14.25">
      <c r="H224" s="1"/>
      <c r="I224" s="1"/>
      <c r="J224" s="1"/>
      <c r="N224" s="1"/>
    </row>
    <row r="225" spans="8:14" ht="14.25">
      <c r="H225" s="1"/>
      <c r="I225" s="1"/>
      <c r="J225" s="1"/>
      <c r="N225" s="1"/>
    </row>
    <row r="226" spans="8:14" ht="14.25">
      <c r="H226" s="1"/>
      <c r="I226" s="1"/>
      <c r="J226" s="1"/>
      <c r="N226" s="1"/>
    </row>
    <row r="227" spans="8:14" ht="14.25">
      <c r="H227" s="1"/>
      <c r="I227" s="1"/>
      <c r="J227" s="1"/>
      <c r="N227" s="1"/>
    </row>
    <row r="228" spans="8:14" ht="14.25">
      <c r="H228" s="1"/>
      <c r="I228" s="1"/>
      <c r="J228" s="1"/>
      <c r="N228" s="1"/>
    </row>
    <row r="229" spans="8:14" ht="14.25">
      <c r="H229" s="1"/>
      <c r="I229" s="1"/>
      <c r="J229" s="1"/>
      <c r="N229" s="1"/>
    </row>
    <row r="230" spans="8:14" ht="14.25">
      <c r="H230" s="1"/>
      <c r="I230" s="1"/>
      <c r="J230" s="1"/>
      <c r="N230" s="1"/>
    </row>
    <row r="231" spans="8:14" ht="14.25">
      <c r="H231" s="1"/>
      <c r="I231" s="1"/>
      <c r="J231" s="1"/>
      <c r="N231" s="1"/>
    </row>
    <row r="232" spans="8:14" ht="14.25">
      <c r="H232" s="1"/>
      <c r="I232" s="1"/>
      <c r="J232" s="1"/>
      <c r="N232" s="1"/>
    </row>
    <row r="233" spans="8:14" ht="14.25">
      <c r="H233" s="1"/>
      <c r="I233" s="1"/>
      <c r="J233" s="1"/>
      <c r="N233" s="1"/>
    </row>
    <row r="234" spans="8:14" ht="14.25">
      <c r="H234" s="1"/>
      <c r="I234" s="1"/>
      <c r="J234" s="1"/>
      <c r="N234" s="1"/>
    </row>
    <row r="235" spans="8:14" ht="14.25">
      <c r="H235" s="1"/>
      <c r="I235" s="1"/>
      <c r="J235" s="1"/>
      <c r="N235" s="1"/>
    </row>
    <row r="236" spans="8:14" ht="14.25">
      <c r="H236" s="1"/>
      <c r="I236" s="1"/>
      <c r="J236" s="1"/>
      <c r="N236" s="1"/>
    </row>
    <row r="237" spans="8:14" ht="14.25">
      <c r="H237" s="1"/>
      <c r="I237" s="1"/>
      <c r="J237" s="1"/>
      <c r="N237" s="1"/>
    </row>
    <row r="238" spans="8:14" ht="14.25">
      <c r="H238" s="1"/>
      <c r="I238" s="1"/>
      <c r="J238" s="1"/>
      <c r="N238" s="1"/>
    </row>
    <row r="239" spans="8:14" ht="14.25">
      <c r="H239" s="1"/>
      <c r="I239" s="1"/>
      <c r="J239" s="1"/>
      <c r="N239" s="1"/>
    </row>
    <row r="240" spans="8:14" ht="14.25">
      <c r="H240" s="1"/>
      <c r="I240" s="1"/>
      <c r="J240" s="1"/>
      <c r="N240" s="1"/>
    </row>
    <row r="241" spans="8:14" ht="14.25">
      <c r="H241" s="1"/>
      <c r="I241" s="1"/>
      <c r="J241" s="1"/>
      <c r="N241" s="1"/>
    </row>
    <row r="242" spans="8:14" ht="14.25">
      <c r="H242" s="1"/>
      <c r="I242" s="1"/>
      <c r="J242" s="1"/>
      <c r="N242" s="1"/>
    </row>
    <row r="243" spans="8:14" ht="14.25">
      <c r="H243" s="1"/>
      <c r="I243" s="1"/>
      <c r="J243" s="1"/>
      <c r="N243" s="1"/>
    </row>
    <row r="244" spans="8:14" ht="14.25">
      <c r="H244" s="1"/>
      <c r="I244" s="1"/>
      <c r="J244" s="1"/>
      <c r="N244" s="1"/>
    </row>
    <row r="245" spans="8:14" ht="14.25">
      <c r="H245" s="1"/>
      <c r="I245" s="1"/>
      <c r="J245" s="1"/>
      <c r="N245" s="1"/>
    </row>
    <row r="246" ht="14.25">
      <c r="N246" s="1"/>
    </row>
    <row r="247" ht="14.25">
      <c r="N247" s="1"/>
    </row>
    <row r="248" ht="14.25">
      <c r="N248" s="1"/>
    </row>
    <row r="249" ht="14.25">
      <c r="N249" s="1"/>
    </row>
    <row r="250" ht="14.25">
      <c r="N250" s="1"/>
    </row>
    <row r="251" ht="14.25">
      <c r="N251" s="1"/>
    </row>
    <row r="252" ht="14.25">
      <c r="N252" s="1"/>
    </row>
    <row r="253" ht="14.25">
      <c r="N253" s="1"/>
    </row>
    <row r="254" ht="14.25">
      <c r="N254" s="1"/>
    </row>
    <row r="255" ht="14.25">
      <c r="N255" s="1"/>
    </row>
    <row r="256" ht="14.25">
      <c r="N256" s="1"/>
    </row>
    <row r="257" ht="14.25">
      <c r="N257" s="1"/>
    </row>
    <row r="258" ht="14.25">
      <c r="N258" s="1"/>
    </row>
    <row r="259" ht="14.25">
      <c r="N259" s="1"/>
    </row>
    <row r="260" ht="14.25">
      <c r="N260" s="1"/>
    </row>
    <row r="261" ht="14.25">
      <c r="N261" s="1"/>
    </row>
    <row r="262" ht="14.25">
      <c r="N262" s="1"/>
    </row>
    <row r="263" ht="14.25">
      <c r="N263" s="1"/>
    </row>
    <row r="264" ht="14.25">
      <c r="N264" s="1"/>
    </row>
    <row r="265" ht="14.25">
      <c r="N265" s="1"/>
    </row>
    <row r="266" ht="14.25">
      <c r="N266" s="1"/>
    </row>
    <row r="267" ht="14.25">
      <c r="N267" s="1"/>
    </row>
    <row r="268" ht="14.25">
      <c r="N268" s="1"/>
    </row>
    <row r="269" ht="14.25">
      <c r="N269" s="1"/>
    </row>
    <row r="270" ht="14.25">
      <c r="N270" s="1"/>
    </row>
    <row r="271" ht="14.25">
      <c r="N271" s="1"/>
    </row>
    <row r="272" ht="14.25">
      <c r="N272" s="1"/>
    </row>
    <row r="273" ht="14.25">
      <c r="N273" s="1"/>
    </row>
    <row r="274" ht="14.25">
      <c r="N274" s="1"/>
    </row>
    <row r="275" ht="14.25">
      <c r="N275" s="1"/>
    </row>
    <row r="276" ht="14.25">
      <c r="N276" s="1"/>
    </row>
    <row r="277" ht="14.25">
      <c r="N277" s="1"/>
    </row>
    <row r="278" ht="14.25">
      <c r="N278" s="1"/>
    </row>
    <row r="279" ht="14.25">
      <c r="N279" s="1"/>
    </row>
    <row r="280" ht="14.25">
      <c r="N280" s="1"/>
    </row>
    <row r="281" ht="14.25">
      <c r="N281" s="1"/>
    </row>
    <row r="282" ht="14.25">
      <c r="N282" s="1"/>
    </row>
    <row r="283" ht="14.25">
      <c r="N283" s="1"/>
    </row>
    <row r="284" ht="14.25">
      <c r="N284" s="1"/>
    </row>
    <row r="285" ht="14.25">
      <c r="N285" s="1"/>
    </row>
    <row r="286" ht="14.25">
      <c r="N286" s="1"/>
    </row>
    <row r="287" ht="14.25">
      <c r="N287" s="1"/>
    </row>
    <row r="288" ht="14.25">
      <c r="N288" s="1"/>
    </row>
    <row r="289" ht="14.25">
      <c r="N289" s="1"/>
    </row>
    <row r="290" ht="14.25">
      <c r="N290" s="1"/>
    </row>
    <row r="291" ht="14.25">
      <c r="N291" s="1"/>
    </row>
    <row r="292" ht="14.25">
      <c r="N292" s="1"/>
    </row>
    <row r="293" ht="14.25">
      <c r="N293" s="1"/>
    </row>
    <row r="294" ht="14.25">
      <c r="N294" s="1"/>
    </row>
    <row r="295" ht="14.25">
      <c r="N295" s="1"/>
    </row>
    <row r="296" ht="14.25">
      <c r="N296" s="1"/>
    </row>
    <row r="297" ht="14.25">
      <c r="N297" s="1"/>
    </row>
    <row r="298" ht="14.25">
      <c r="N298" s="1"/>
    </row>
    <row r="299" ht="14.25">
      <c r="N299" s="1"/>
    </row>
    <row r="300" ht="14.25">
      <c r="N300" s="1"/>
    </row>
    <row r="301" ht="14.25">
      <c r="N301" s="1"/>
    </row>
    <row r="302" ht="14.25">
      <c r="N302" s="1"/>
    </row>
    <row r="303" ht="14.25">
      <c r="N303" s="1"/>
    </row>
    <row r="304" ht="14.25">
      <c r="N304" s="1"/>
    </row>
    <row r="305" ht="14.25">
      <c r="N305" s="1"/>
    </row>
    <row r="306" ht="14.25">
      <c r="N306" s="1"/>
    </row>
    <row r="307" ht="14.25">
      <c r="N307" s="1"/>
    </row>
    <row r="308" ht="14.25">
      <c r="N308" s="1"/>
    </row>
    <row r="309" ht="14.25">
      <c r="N309" s="1"/>
    </row>
    <row r="310" ht="14.25">
      <c r="N310" s="1"/>
    </row>
    <row r="311" ht="14.25">
      <c r="N311" s="1"/>
    </row>
    <row r="312" ht="14.25">
      <c r="N312" s="1"/>
    </row>
    <row r="313" ht="14.25">
      <c r="N313" s="1"/>
    </row>
    <row r="314" ht="14.25">
      <c r="N314" s="1"/>
    </row>
    <row r="315" ht="14.25">
      <c r="N315" s="1"/>
    </row>
    <row r="316" ht="14.25">
      <c r="N316" s="1"/>
    </row>
    <row r="317" ht="14.25">
      <c r="N317" s="1"/>
    </row>
    <row r="318" ht="14.25">
      <c r="N318" s="1"/>
    </row>
    <row r="319" ht="14.25">
      <c r="N319" s="1"/>
    </row>
    <row r="320" ht="14.25">
      <c r="N320" s="1"/>
    </row>
    <row r="321" ht="14.25">
      <c r="N321" s="1"/>
    </row>
    <row r="322" ht="14.25">
      <c r="N322" s="1"/>
    </row>
    <row r="323" ht="14.25">
      <c r="N323" s="1"/>
    </row>
    <row r="324" ht="14.25">
      <c r="N324" s="1"/>
    </row>
    <row r="325" ht="14.25">
      <c r="N325" s="1"/>
    </row>
    <row r="326" ht="14.25">
      <c r="N326" s="1"/>
    </row>
    <row r="327" ht="14.25">
      <c r="N327" s="1"/>
    </row>
    <row r="328" ht="14.25">
      <c r="N328" s="1"/>
    </row>
    <row r="329" ht="14.25">
      <c r="N329" s="1"/>
    </row>
    <row r="330" ht="14.25">
      <c r="N330" s="1"/>
    </row>
    <row r="331" ht="14.25">
      <c r="N331" s="1"/>
    </row>
    <row r="332" ht="14.25">
      <c r="N332" s="1"/>
    </row>
    <row r="333" ht="14.25">
      <c r="N333" s="1"/>
    </row>
    <row r="334" ht="14.25">
      <c r="N334" s="1"/>
    </row>
    <row r="335" ht="14.25">
      <c r="N335" s="1"/>
    </row>
    <row r="336" ht="14.25">
      <c r="N336" s="1"/>
    </row>
    <row r="337" ht="14.25">
      <c r="N337" s="1"/>
    </row>
    <row r="338" ht="14.25">
      <c r="N338" s="1"/>
    </row>
    <row r="339" ht="14.25">
      <c r="N339" s="1"/>
    </row>
    <row r="340" ht="14.25">
      <c r="N340" s="1"/>
    </row>
    <row r="341" ht="14.25">
      <c r="N341" s="1"/>
    </row>
    <row r="342" ht="14.25">
      <c r="N342" s="1"/>
    </row>
    <row r="343" ht="14.25">
      <c r="N343" s="1"/>
    </row>
    <row r="344" ht="14.25">
      <c r="N344" s="1"/>
    </row>
    <row r="345" ht="14.25">
      <c r="N345" s="1"/>
    </row>
    <row r="346" ht="14.25">
      <c r="N346" s="1"/>
    </row>
    <row r="347" ht="14.25">
      <c r="N347" s="1"/>
    </row>
    <row r="348" ht="14.25">
      <c r="N348" s="1"/>
    </row>
    <row r="349" ht="14.25">
      <c r="N349" s="1"/>
    </row>
    <row r="350" ht="14.25">
      <c r="N350" s="1"/>
    </row>
    <row r="351" ht="14.25">
      <c r="N351" s="1"/>
    </row>
    <row r="352" ht="14.25">
      <c r="N352" s="1"/>
    </row>
    <row r="353" ht="14.25">
      <c r="N353" s="1"/>
    </row>
    <row r="354" ht="14.25">
      <c r="N354" s="1"/>
    </row>
    <row r="355" ht="14.25">
      <c r="N355" s="1"/>
    </row>
    <row r="356" ht="14.25">
      <c r="N356" s="1"/>
    </row>
    <row r="357" ht="14.25">
      <c r="N357" s="1"/>
    </row>
    <row r="358" ht="14.25">
      <c r="N358" s="1"/>
    </row>
    <row r="359" ht="14.25">
      <c r="N359" s="1"/>
    </row>
    <row r="360" ht="14.25">
      <c r="N360" s="1"/>
    </row>
    <row r="361" ht="14.25">
      <c r="N361" s="1"/>
    </row>
    <row r="362" ht="14.25">
      <c r="N362" s="1"/>
    </row>
    <row r="363" ht="14.25">
      <c r="N363" s="1"/>
    </row>
    <row r="364" ht="14.25">
      <c r="N364" s="1"/>
    </row>
    <row r="365" ht="14.25">
      <c r="N365" s="1"/>
    </row>
    <row r="366" ht="14.25">
      <c r="N366" s="1"/>
    </row>
    <row r="367" ht="14.25">
      <c r="N367" s="1"/>
    </row>
    <row r="368" ht="14.25">
      <c r="N368" s="1"/>
    </row>
    <row r="369" ht="14.25">
      <c r="N369" s="1"/>
    </row>
    <row r="370" ht="14.25">
      <c r="N370" s="1"/>
    </row>
    <row r="371" ht="14.25">
      <c r="N371" s="1"/>
    </row>
    <row r="372" ht="14.25">
      <c r="N372" s="1"/>
    </row>
    <row r="373" ht="14.25">
      <c r="N373" s="1"/>
    </row>
    <row r="374" ht="14.25">
      <c r="N374" s="1"/>
    </row>
    <row r="375" ht="14.25">
      <c r="N375" s="1"/>
    </row>
    <row r="376" ht="14.25">
      <c r="N376" s="1"/>
    </row>
    <row r="377" ht="14.25">
      <c r="N377" s="1"/>
    </row>
    <row r="378" ht="14.25">
      <c r="N378" s="1"/>
    </row>
    <row r="379" ht="14.25">
      <c r="N379" s="1"/>
    </row>
    <row r="380" ht="14.25">
      <c r="N380" s="1"/>
    </row>
    <row r="381" ht="14.25">
      <c r="N381" s="1"/>
    </row>
    <row r="382" ht="14.25">
      <c r="N382" s="1"/>
    </row>
    <row r="383" ht="14.25">
      <c r="N383" s="1"/>
    </row>
    <row r="384" ht="14.25">
      <c r="N384" s="1"/>
    </row>
    <row r="385" ht="14.25">
      <c r="N385" s="1"/>
    </row>
    <row r="386" ht="14.25">
      <c r="N386" s="1"/>
    </row>
    <row r="387" ht="14.25">
      <c r="N387" s="1"/>
    </row>
    <row r="388" ht="14.25">
      <c r="N388" s="1"/>
    </row>
    <row r="389" ht="14.25">
      <c r="N389" s="1"/>
    </row>
    <row r="390" ht="14.25">
      <c r="N390" s="1"/>
    </row>
    <row r="391" ht="14.25">
      <c r="N391" s="1"/>
    </row>
    <row r="392" ht="14.25">
      <c r="N392" s="1"/>
    </row>
    <row r="393" ht="14.25">
      <c r="N393" s="1"/>
    </row>
    <row r="394" ht="14.25">
      <c r="N394" s="1"/>
    </row>
    <row r="395" ht="14.25">
      <c r="N395" s="1"/>
    </row>
    <row r="396" ht="14.25">
      <c r="N396" s="1"/>
    </row>
    <row r="397" ht="14.25">
      <c r="N397" s="1"/>
    </row>
    <row r="398" ht="14.25">
      <c r="N398" s="1"/>
    </row>
    <row r="399" ht="14.25">
      <c r="N399" s="1"/>
    </row>
    <row r="400" ht="14.25">
      <c r="N400" s="1"/>
    </row>
    <row r="401" ht="14.25">
      <c r="N401" s="1"/>
    </row>
    <row r="402" ht="14.25">
      <c r="N402" s="1"/>
    </row>
    <row r="403" ht="14.25">
      <c r="N403" s="1"/>
    </row>
    <row r="404" ht="14.25">
      <c r="N404" s="1"/>
    </row>
    <row r="405" ht="14.25">
      <c r="N405" s="1"/>
    </row>
    <row r="406" ht="14.25">
      <c r="N406" s="1"/>
    </row>
    <row r="407" ht="14.25">
      <c r="N407" s="1"/>
    </row>
    <row r="408" ht="14.25">
      <c r="N408" s="1"/>
    </row>
    <row r="409" ht="14.25">
      <c r="N409" s="1"/>
    </row>
    <row r="410" ht="14.25">
      <c r="N410" s="1"/>
    </row>
    <row r="411" ht="14.25">
      <c r="N411" s="1"/>
    </row>
    <row r="412" ht="14.25">
      <c r="N412" s="1"/>
    </row>
    <row r="413" ht="14.25">
      <c r="N413" s="1"/>
    </row>
    <row r="414" ht="14.25">
      <c r="N414" s="1"/>
    </row>
    <row r="415" ht="14.25">
      <c r="N415" s="1"/>
    </row>
    <row r="416" ht="14.25">
      <c r="N416" s="1"/>
    </row>
    <row r="417" ht="14.25">
      <c r="N417" s="1"/>
    </row>
    <row r="418" ht="14.25">
      <c r="N418" s="1"/>
    </row>
    <row r="419" ht="14.25">
      <c r="N419" s="1"/>
    </row>
    <row r="420" ht="14.25">
      <c r="N420" s="1"/>
    </row>
    <row r="421" ht="14.25">
      <c r="N421" s="1"/>
    </row>
    <row r="422" ht="14.25">
      <c r="N422" s="1"/>
    </row>
    <row r="423" ht="14.25">
      <c r="N423" s="1"/>
    </row>
    <row r="424" ht="14.25">
      <c r="N424" s="1"/>
    </row>
    <row r="425" ht="14.25">
      <c r="N425" s="1"/>
    </row>
    <row r="426" ht="14.25">
      <c r="N426" s="1"/>
    </row>
    <row r="427" ht="14.25">
      <c r="N427" s="1"/>
    </row>
    <row r="428" ht="14.25">
      <c r="N428" s="1"/>
    </row>
    <row r="429" ht="14.25">
      <c r="N429" s="1"/>
    </row>
    <row r="430" ht="14.25">
      <c r="N430" s="1"/>
    </row>
    <row r="431" ht="14.25">
      <c r="N431" s="1"/>
    </row>
    <row r="432" ht="14.25">
      <c r="N432" s="1"/>
    </row>
    <row r="433" ht="14.25">
      <c r="N433" s="1"/>
    </row>
    <row r="434" ht="14.25">
      <c r="N434" s="1"/>
    </row>
    <row r="435" ht="14.25">
      <c r="N435" s="1"/>
    </row>
    <row r="436" ht="14.25">
      <c r="N436" s="1"/>
    </row>
    <row r="437" ht="14.25">
      <c r="N437" s="1"/>
    </row>
    <row r="438" ht="14.25">
      <c r="N438" s="1"/>
    </row>
    <row r="439" ht="14.25">
      <c r="N439" s="1"/>
    </row>
    <row r="440" ht="14.25">
      <c r="N440" s="1"/>
    </row>
    <row r="441" ht="14.25">
      <c r="N441" s="1"/>
    </row>
    <row r="442" ht="14.25">
      <c r="N442" s="1"/>
    </row>
    <row r="443" ht="14.25">
      <c r="N443" s="1"/>
    </row>
    <row r="444" ht="14.25">
      <c r="N444" s="1"/>
    </row>
    <row r="445" ht="14.25">
      <c r="N445" s="1"/>
    </row>
    <row r="446" ht="14.25">
      <c r="N446" s="1"/>
    </row>
    <row r="447" ht="14.25">
      <c r="N447" s="1"/>
    </row>
    <row r="448" ht="14.25">
      <c r="N448" s="1"/>
    </row>
    <row r="449" ht="14.25">
      <c r="N449" s="1"/>
    </row>
    <row r="450" ht="14.25">
      <c r="N450" s="1"/>
    </row>
    <row r="451" ht="14.25">
      <c r="N451" s="1"/>
    </row>
    <row r="452" ht="14.25">
      <c r="N452" s="1"/>
    </row>
    <row r="453" ht="14.25">
      <c r="N453" s="1"/>
    </row>
    <row r="454" ht="14.25">
      <c r="N454" s="1"/>
    </row>
    <row r="455" ht="14.25">
      <c r="N455" s="1"/>
    </row>
    <row r="456" ht="14.25">
      <c r="N456" s="1"/>
    </row>
    <row r="457" ht="14.25">
      <c r="N457" s="1"/>
    </row>
    <row r="458" ht="14.25">
      <c r="N458" s="1"/>
    </row>
    <row r="459" ht="14.25">
      <c r="N459" s="1"/>
    </row>
    <row r="460" ht="14.25">
      <c r="N460" s="1"/>
    </row>
    <row r="461" ht="14.25">
      <c r="N461" s="1"/>
    </row>
    <row r="462" ht="14.25">
      <c r="N462" s="1"/>
    </row>
    <row r="463" ht="14.25">
      <c r="N463" s="1"/>
    </row>
    <row r="464" ht="14.25">
      <c r="N464" s="1"/>
    </row>
    <row r="465" ht="14.25">
      <c r="N465" s="1"/>
    </row>
    <row r="466" ht="14.25">
      <c r="N466" s="1"/>
    </row>
    <row r="467" ht="14.25">
      <c r="N467" s="1"/>
    </row>
    <row r="468" ht="14.25">
      <c r="N468" s="1"/>
    </row>
    <row r="469" ht="14.25">
      <c r="N469" s="1"/>
    </row>
    <row r="470" ht="14.25">
      <c r="N470" s="1"/>
    </row>
    <row r="471" ht="14.25">
      <c r="N471" s="1"/>
    </row>
    <row r="472" ht="14.25">
      <c r="N472" s="1"/>
    </row>
    <row r="473" ht="14.25">
      <c r="N473" s="1"/>
    </row>
    <row r="474" ht="14.25">
      <c r="N474" s="1"/>
    </row>
    <row r="475" ht="14.25">
      <c r="N475" s="1"/>
    </row>
    <row r="476" ht="14.25">
      <c r="N476" s="1"/>
    </row>
    <row r="477" ht="14.25">
      <c r="N477" s="1"/>
    </row>
    <row r="478" ht="14.25">
      <c r="N478" s="1"/>
    </row>
    <row r="479" ht="14.25">
      <c r="N479" s="1"/>
    </row>
    <row r="480" ht="14.25">
      <c r="N480" s="1"/>
    </row>
    <row r="481" ht="14.25">
      <c r="N481" s="1"/>
    </row>
    <row r="482" ht="14.25">
      <c r="N482" s="1"/>
    </row>
    <row r="483" ht="14.25">
      <c r="N483" s="1"/>
    </row>
    <row r="484" ht="14.25">
      <c r="N484" s="1"/>
    </row>
    <row r="485" ht="14.25">
      <c r="N485" s="1"/>
    </row>
    <row r="486" ht="14.25">
      <c r="N486" s="1"/>
    </row>
    <row r="487" ht="14.25">
      <c r="N487" s="1"/>
    </row>
    <row r="488" ht="14.25">
      <c r="N488" s="1"/>
    </row>
    <row r="489" ht="14.25">
      <c r="N489" s="1"/>
    </row>
    <row r="490" ht="14.25">
      <c r="N490" s="1"/>
    </row>
    <row r="491" ht="14.25">
      <c r="N491" s="1"/>
    </row>
    <row r="492" ht="14.25">
      <c r="N492" s="1"/>
    </row>
    <row r="493" ht="14.25">
      <c r="N493" s="1"/>
    </row>
    <row r="494" ht="14.25">
      <c r="N494" s="1"/>
    </row>
    <row r="495" ht="14.25">
      <c r="N495" s="1"/>
    </row>
    <row r="496" ht="14.25">
      <c r="N496" s="1"/>
    </row>
    <row r="497" ht="14.25">
      <c r="N497" s="1"/>
    </row>
    <row r="498" ht="14.25">
      <c r="N498" s="1"/>
    </row>
    <row r="499" ht="14.25">
      <c r="N499" s="1"/>
    </row>
    <row r="500" ht="14.25">
      <c r="N500" s="1"/>
    </row>
    <row r="501" ht="14.25">
      <c r="N501" s="1"/>
    </row>
    <row r="502" ht="14.25">
      <c r="N502" s="1"/>
    </row>
    <row r="503" ht="14.25">
      <c r="N503" s="1"/>
    </row>
    <row r="504" ht="14.25">
      <c r="N504" s="1"/>
    </row>
    <row r="505" ht="14.25">
      <c r="N505" s="1"/>
    </row>
    <row r="506" ht="14.25">
      <c r="N506" s="1"/>
    </row>
    <row r="507" ht="14.25">
      <c r="N507" s="1"/>
    </row>
    <row r="508" ht="14.25">
      <c r="N508" s="1"/>
    </row>
    <row r="509" ht="14.25">
      <c r="N509" s="1"/>
    </row>
    <row r="510" ht="14.25">
      <c r="N510" s="1"/>
    </row>
    <row r="511" ht="14.25">
      <c r="N511" s="1"/>
    </row>
    <row r="512" ht="14.25">
      <c r="N512" s="1"/>
    </row>
    <row r="513" ht="14.25">
      <c r="N513" s="1"/>
    </row>
    <row r="514" ht="14.25">
      <c r="N514" s="1"/>
    </row>
    <row r="515" ht="14.25">
      <c r="N515" s="1"/>
    </row>
    <row r="516" ht="14.25">
      <c r="N516" s="1"/>
    </row>
    <row r="517" ht="14.25">
      <c r="N517" s="1"/>
    </row>
    <row r="518" ht="14.25">
      <c r="N518" s="1"/>
    </row>
    <row r="519" ht="14.25">
      <c r="N519" s="1"/>
    </row>
    <row r="520" ht="14.25">
      <c r="N520" s="1"/>
    </row>
    <row r="521" ht="14.25">
      <c r="N521" s="1"/>
    </row>
    <row r="522" ht="14.25">
      <c r="N522" s="1"/>
    </row>
    <row r="523" ht="14.25">
      <c r="N523" s="1"/>
    </row>
    <row r="524" ht="14.25">
      <c r="N524" s="1"/>
    </row>
    <row r="525" ht="14.25">
      <c r="N525" s="1"/>
    </row>
    <row r="526" ht="14.25">
      <c r="N526" s="1"/>
    </row>
    <row r="527" ht="14.25">
      <c r="N527" s="1"/>
    </row>
    <row r="528" ht="14.25">
      <c r="N528" s="1"/>
    </row>
    <row r="529" ht="14.25">
      <c r="N529" s="1"/>
    </row>
    <row r="530" ht="14.25">
      <c r="N530" s="1"/>
    </row>
    <row r="531" ht="14.25">
      <c r="N531" s="1"/>
    </row>
    <row r="532" ht="14.25">
      <c r="N532" s="1"/>
    </row>
    <row r="533" ht="14.25">
      <c r="N533" s="1"/>
    </row>
    <row r="534" ht="14.25">
      <c r="N534" s="1"/>
    </row>
    <row r="535" ht="14.25">
      <c r="N535" s="1"/>
    </row>
    <row r="536" ht="14.25">
      <c r="N536" s="1"/>
    </row>
    <row r="537" ht="14.25">
      <c r="N537" s="1"/>
    </row>
    <row r="538" ht="14.25">
      <c r="N538" s="1"/>
    </row>
    <row r="539" ht="14.25">
      <c r="N539" s="1"/>
    </row>
    <row r="540" ht="14.25">
      <c r="N540" s="1"/>
    </row>
    <row r="541" ht="14.25">
      <c r="N541" s="1"/>
    </row>
    <row r="542" ht="14.25">
      <c r="N542" s="1"/>
    </row>
    <row r="543" ht="14.25">
      <c r="N543" s="1"/>
    </row>
    <row r="544" ht="14.25">
      <c r="N544" s="1"/>
    </row>
    <row r="545" ht="14.25">
      <c r="N545" s="1"/>
    </row>
    <row r="546" ht="14.25">
      <c r="N546" s="1"/>
    </row>
    <row r="547" ht="14.25">
      <c r="N547" s="1"/>
    </row>
    <row r="548" ht="14.25">
      <c r="N548" s="1"/>
    </row>
    <row r="549" ht="14.25">
      <c r="N549" s="1"/>
    </row>
    <row r="550" ht="14.25">
      <c r="N550" s="1"/>
    </row>
    <row r="551" ht="14.25">
      <c r="N551" s="1"/>
    </row>
    <row r="552" ht="14.25">
      <c r="N552" s="1"/>
    </row>
    <row r="553" ht="14.25">
      <c r="N553" s="1"/>
    </row>
    <row r="554" ht="14.25">
      <c r="N554" s="1"/>
    </row>
    <row r="555" ht="14.25">
      <c r="N555" s="1"/>
    </row>
    <row r="556" ht="14.25">
      <c r="N556" s="1"/>
    </row>
    <row r="557" ht="14.25">
      <c r="N557" s="1"/>
    </row>
    <row r="558" ht="14.25">
      <c r="N558" s="1"/>
    </row>
    <row r="559" ht="14.25">
      <c r="N559" s="1"/>
    </row>
    <row r="560" ht="14.25">
      <c r="N560" s="1"/>
    </row>
    <row r="561" ht="14.25">
      <c r="N561" s="1"/>
    </row>
    <row r="562" ht="14.25">
      <c r="N562" s="1"/>
    </row>
    <row r="563" ht="14.25">
      <c r="N563" s="1"/>
    </row>
    <row r="564" ht="14.25">
      <c r="N564" s="1"/>
    </row>
    <row r="565" ht="14.25">
      <c r="N565" s="1"/>
    </row>
    <row r="566" ht="14.25">
      <c r="N566" s="1"/>
    </row>
    <row r="567" ht="14.25">
      <c r="N567" s="1"/>
    </row>
    <row r="568" ht="14.25">
      <c r="N568" s="1"/>
    </row>
    <row r="569" ht="14.25">
      <c r="N569" s="1"/>
    </row>
    <row r="570" ht="14.25">
      <c r="N570" s="1"/>
    </row>
    <row r="571" ht="14.25">
      <c r="N571" s="1"/>
    </row>
    <row r="572" ht="14.25">
      <c r="N572" s="1"/>
    </row>
    <row r="573" ht="14.25">
      <c r="N573" s="1"/>
    </row>
    <row r="574" ht="14.25">
      <c r="N574" s="1"/>
    </row>
    <row r="575" ht="14.25">
      <c r="N575" s="1"/>
    </row>
    <row r="576" ht="14.25">
      <c r="N576" s="1"/>
    </row>
    <row r="577" ht="14.25">
      <c r="N577" s="1"/>
    </row>
    <row r="578" ht="14.25">
      <c r="N578" s="1"/>
    </row>
  </sheetData>
  <sheetProtection/>
  <mergeCells count="3">
    <mergeCell ref="I87:J87"/>
    <mergeCell ref="A6:Q6"/>
    <mergeCell ref="A10:Q10"/>
  </mergeCells>
  <printOptions/>
  <pageMargins left="0.75" right="0.75" top="1" bottom="1" header="0.5" footer="0.5"/>
  <pageSetup horizontalDpi="180" verticalDpi="18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43"/>
  <sheetViews>
    <sheetView tabSelected="1" zoomScale="85" zoomScaleNormal="85" zoomScaleSheetLayoutView="75" zoomScalePageLayoutView="0" workbookViewId="0" topLeftCell="A461">
      <selection activeCell="K21" sqref="K21"/>
    </sheetView>
  </sheetViews>
  <sheetFormatPr defaultColWidth="9.140625" defaultRowHeight="12.75"/>
  <cols>
    <col min="2" max="2" width="2.421875" style="0" customWidth="1"/>
    <col min="3" max="4" width="2.28125" style="0" customWidth="1"/>
    <col min="5" max="6" width="2.421875" style="0" customWidth="1"/>
    <col min="7" max="7" width="2.57421875" style="0" customWidth="1"/>
    <col min="8" max="8" width="2.8515625" style="0" customWidth="1"/>
    <col min="9" max="9" width="4.57421875" style="0" customWidth="1"/>
    <col min="10" max="10" width="13.140625" style="0" customWidth="1"/>
    <col min="11" max="11" width="11.8515625" style="0" customWidth="1"/>
    <col min="12" max="12" width="26.28125" style="0" customWidth="1"/>
    <col min="13" max="13" width="0" style="0" hidden="1" customWidth="1"/>
    <col min="14" max="14" width="9.00390625" style="0" customWidth="1"/>
    <col min="16" max="16" width="8.8515625" style="189" customWidth="1"/>
    <col min="17" max="17" width="9.8515625" style="93" customWidth="1"/>
    <col min="18" max="18" width="11.28125" style="338" customWidth="1"/>
    <col min="19" max="19" width="7.7109375" style="0" customWidth="1"/>
    <col min="20" max="20" width="8.57421875" style="0" customWidth="1"/>
    <col min="21" max="21" width="7.8515625" style="0" hidden="1" customWidth="1"/>
    <col min="22" max="22" width="7.28125" style="0" hidden="1" customWidth="1"/>
    <col min="23" max="23" width="7.7109375" style="0" hidden="1" customWidth="1"/>
  </cols>
  <sheetData>
    <row r="1" ht="14.25">
      <c r="A1" t="s">
        <v>499</v>
      </c>
    </row>
    <row r="2" spans="12:24" ht="14.25">
      <c r="L2" s="382" t="s">
        <v>500</v>
      </c>
      <c r="X2" s="93" t="s">
        <v>506</v>
      </c>
    </row>
    <row r="4" ht="14.25">
      <c r="A4" t="s">
        <v>501</v>
      </c>
    </row>
    <row r="5" spans="1:2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5"/>
      <c r="Q5" s="32"/>
      <c r="S5" s="1"/>
      <c r="T5" s="1"/>
      <c r="U5" s="1"/>
      <c r="V5" s="1"/>
      <c r="W5" s="1"/>
    </row>
    <row r="6" spans="1:23" ht="14.25">
      <c r="A6" s="3" t="s">
        <v>80</v>
      </c>
      <c r="B6" s="3"/>
      <c r="C6" s="3" t="s">
        <v>81</v>
      </c>
      <c r="D6" s="3"/>
      <c r="E6" s="3"/>
      <c r="F6" s="3"/>
      <c r="G6" s="3"/>
      <c r="H6" s="3"/>
      <c r="I6" s="3" t="s">
        <v>82</v>
      </c>
      <c r="J6" s="3"/>
      <c r="K6" s="3"/>
      <c r="L6" s="3"/>
      <c r="M6" s="10" t="s">
        <v>3</v>
      </c>
      <c r="N6" s="15" t="s">
        <v>3</v>
      </c>
      <c r="O6" s="15" t="s">
        <v>83</v>
      </c>
      <c r="P6" s="15" t="s">
        <v>496</v>
      </c>
      <c r="Q6" s="242" t="s">
        <v>6</v>
      </c>
      <c r="R6" s="339" t="s">
        <v>5</v>
      </c>
      <c r="S6" s="15" t="s">
        <v>6</v>
      </c>
      <c r="T6" s="15" t="s">
        <v>6</v>
      </c>
      <c r="U6" s="10"/>
      <c r="V6" s="10"/>
      <c r="W6" s="10"/>
    </row>
    <row r="7" spans="1:23" ht="14.25">
      <c r="A7" s="3" t="s">
        <v>85</v>
      </c>
      <c r="B7" s="3"/>
      <c r="C7" s="3" t="s">
        <v>86</v>
      </c>
      <c r="D7" s="3"/>
      <c r="E7" s="3"/>
      <c r="F7" s="3"/>
      <c r="G7" s="3"/>
      <c r="H7" s="3"/>
      <c r="I7" s="3"/>
      <c r="J7" s="3"/>
      <c r="K7" s="3"/>
      <c r="L7" s="3"/>
      <c r="M7" s="10">
        <v>2009</v>
      </c>
      <c r="N7" s="10">
        <v>2009</v>
      </c>
      <c r="O7" s="10">
        <v>2010</v>
      </c>
      <c r="P7" s="10">
        <v>2010</v>
      </c>
      <c r="Q7" s="243">
        <v>2011</v>
      </c>
      <c r="R7" s="340">
        <v>2011</v>
      </c>
      <c r="S7" s="10">
        <v>2012</v>
      </c>
      <c r="T7" s="244" t="s">
        <v>407</v>
      </c>
      <c r="U7" s="16"/>
      <c r="V7" s="17"/>
      <c r="W7" s="16"/>
    </row>
    <row r="8" spans="1:23" ht="14.25">
      <c r="A8" s="3" t="s">
        <v>90</v>
      </c>
      <c r="B8" s="3"/>
      <c r="C8" s="3"/>
      <c r="D8" s="3"/>
      <c r="E8" s="3"/>
      <c r="F8" s="3"/>
      <c r="G8" s="3"/>
      <c r="H8" s="3"/>
      <c r="I8" s="3" t="s">
        <v>129</v>
      </c>
      <c r="J8" s="3"/>
      <c r="K8" s="3" t="s">
        <v>131</v>
      </c>
      <c r="L8" s="3"/>
      <c r="M8" s="10"/>
      <c r="N8" s="10"/>
      <c r="O8" s="10"/>
      <c r="P8" s="204"/>
      <c r="Q8" s="144"/>
      <c r="R8" s="340"/>
      <c r="S8" s="10"/>
      <c r="T8" s="10"/>
      <c r="U8" s="10"/>
      <c r="V8" s="10"/>
      <c r="W8" s="10"/>
    </row>
    <row r="9" spans="1:23" ht="14.25">
      <c r="A9" s="3" t="s">
        <v>91</v>
      </c>
      <c r="B9" s="3"/>
      <c r="C9" s="3"/>
      <c r="D9" s="3"/>
      <c r="E9" s="3"/>
      <c r="F9" s="3"/>
      <c r="G9" s="3"/>
      <c r="H9" s="3"/>
      <c r="I9" s="3" t="s">
        <v>130</v>
      </c>
      <c r="J9" s="3" t="s">
        <v>92</v>
      </c>
      <c r="K9" s="3" t="s">
        <v>132</v>
      </c>
      <c r="L9" s="3"/>
      <c r="M9" s="10">
        <v>1</v>
      </c>
      <c r="N9" s="10"/>
      <c r="O9" s="10"/>
      <c r="P9" s="204"/>
      <c r="Q9" s="144"/>
      <c r="R9" s="340"/>
      <c r="S9" s="11"/>
      <c r="T9" s="11"/>
      <c r="U9" s="10"/>
      <c r="V9" s="10"/>
      <c r="W9" s="10"/>
    </row>
    <row r="10" spans="1:23" ht="14.25">
      <c r="A10" s="4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/>
      <c r="J10" s="4" t="s">
        <v>93</v>
      </c>
      <c r="K10" s="4"/>
      <c r="L10" s="4"/>
      <c r="M10" s="4"/>
      <c r="N10" s="4"/>
      <c r="O10" s="4"/>
      <c r="P10" s="205"/>
      <c r="Q10" s="145"/>
      <c r="R10" s="341"/>
      <c r="S10" s="4"/>
      <c r="T10" s="4"/>
      <c r="U10" s="4"/>
      <c r="V10" s="4"/>
      <c r="W10" s="4"/>
    </row>
    <row r="11" spans="1:23" ht="14.25">
      <c r="A11" s="1"/>
      <c r="B11" s="1"/>
      <c r="C11" s="1"/>
      <c r="D11" s="1"/>
      <c r="E11" s="1"/>
      <c r="F11" s="1"/>
      <c r="G11" s="1"/>
      <c r="H11" s="1"/>
      <c r="I11" s="1"/>
      <c r="J11" s="27" t="s">
        <v>296</v>
      </c>
      <c r="K11" s="27" t="s">
        <v>295</v>
      </c>
      <c r="L11" s="23"/>
      <c r="M11" s="26"/>
      <c r="N11" s="23"/>
      <c r="O11" s="23"/>
      <c r="P11" s="206"/>
      <c r="Q11" s="146"/>
      <c r="R11" s="342"/>
      <c r="S11" s="23"/>
      <c r="T11" s="23"/>
      <c r="U11" s="23"/>
      <c r="V11" s="23"/>
      <c r="W11" s="23"/>
    </row>
    <row r="12" spans="1:23" ht="14.25">
      <c r="A12" s="1"/>
      <c r="B12" s="1"/>
      <c r="C12" s="1"/>
      <c r="D12" s="1"/>
      <c r="E12" s="1"/>
      <c r="F12" s="1"/>
      <c r="G12" s="1"/>
      <c r="H12" s="1"/>
      <c r="I12" s="1"/>
      <c r="J12" s="29" t="s">
        <v>206</v>
      </c>
      <c r="K12" s="9" t="s">
        <v>207</v>
      </c>
      <c r="L12" s="9"/>
      <c r="M12" s="21"/>
      <c r="N12" s="9"/>
      <c r="O12" s="9"/>
      <c r="P12" s="207"/>
      <c r="Q12" s="147"/>
      <c r="R12" s="343"/>
      <c r="S12" s="9"/>
      <c r="T12" s="9"/>
      <c r="U12" s="9"/>
      <c r="V12" s="9"/>
      <c r="W12" s="9"/>
    </row>
    <row r="13" spans="1:23" ht="14.25">
      <c r="A13" s="1"/>
      <c r="B13" s="1"/>
      <c r="C13" s="1"/>
      <c r="D13" s="1"/>
      <c r="E13" s="1"/>
      <c r="F13" s="1"/>
      <c r="G13" s="1"/>
      <c r="H13" s="1"/>
      <c r="I13" s="1">
        <v>100</v>
      </c>
      <c r="J13" s="1" t="s">
        <v>208</v>
      </c>
      <c r="K13" s="1" t="s">
        <v>113</v>
      </c>
      <c r="L13" s="1"/>
      <c r="M13" s="18"/>
      <c r="N13" s="1"/>
      <c r="O13" s="1"/>
      <c r="P13" s="208"/>
      <c r="Q13" s="32"/>
      <c r="S13" s="1"/>
      <c r="T13" s="1"/>
      <c r="U13" s="1"/>
      <c r="V13" s="1"/>
      <c r="W13" s="1"/>
    </row>
    <row r="14" spans="1:23" ht="14.25">
      <c r="A14" s="7" t="s">
        <v>422</v>
      </c>
      <c r="B14" s="7"/>
      <c r="C14" s="7"/>
      <c r="D14" s="7"/>
      <c r="E14" s="7"/>
      <c r="F14" s="7"/>
      <c r="G14" s="7"/>
      <c r="H14" s="7"/>
      <c r="I14" s="7"/>
      <c r="J14" s="28" t="s">
        <v>138</v>
      </c>
      <c r="K14" s="28" t="s">
        <v>136</v>
      </c>
      <c r="L14" s="28"/>
      <c r="M14" s="19"/>
      <c r="N14" s="7"/>
      <c r="O14" s="7"/>
      <c r="P14" s="209"/>
      <c r="Q14" s="148"/>
      <c r="R14" s="344"/>
      <c r="S14" s="7"/>
      <c r="T14" s="7"/>
      <c r="U14" s="7"/>
      <c r="V14" s="7"/>
      <c r="W14" s="7"/>
    </row>
    <row r="15" spans="1:23" ht="14.25">
      <c r="A15" s="7"/>
      <c r="B15" s="7"/>
      <c r="C15" s="7"/>
      <c r="D15" s="7"/>
      <c r="E15" s="7"/>
      <c r="F15" s="7"/>
      <c r="G15" s="7"/>
      <c r="H15" s="7"/>
      <c r="I15" s="7"/>
      <c r="J15" s="28" t="s">
        <v>139</v>
      </c>
      <c r="K15" s="28" t="s">
        <v>137</v>
      </c>
      <c r="L15" s="28"/>
      <c r="M15" s="19"/>
      <c r="N15" s="7"/>
      <c r="O15" s="7"/>
      <c r="P15" s="209"/>
      <c r="Q15" s="148"/>
      <c r="R15" s="344"/>
      <c r="S15" s="7"/>
      <c r="T15" s="7"/>
      <c r="U15" s="7"/>
      <c r="V15" s="7"/>
      <c r="W15" s="7"/>
    </row>
    <row r="16" spans="1:23" ht="14.25">
      <c r="A16" s="8" t="s">
        <v>442</v>
      </c>
      <c r="B16" s="8"/>
      <c r="C16" s="8"/>
      <c r="D16" s="8"/>
      <c r="E16" s="8"/>
      <c r="F16" s="8"/>
      <c r="G16" s="8"/>
      <c r="H16" s="8"/>
      <c r="I16" s="8">
        <v>111</v>
      </c>
      <c r="J16" s="8" t="s">
        <v>141</v>
      </c>
      <c r="K16" s="8" t="s">
        <v>140</v>
      </c>
      <c r="L16" s="8"/>
      <c r="M16" s="20"/>
      <c r="N16" s="20"/>
      <c r="O16" s="8"/>
      <c r="P16" s="210"/>
      <c r="Q16" s="149"/>
      <c r="R16" s="345"/>
      <c r="S16" s="8"/>
      <c r="T16" s="8"/>
      <c r="U16" s="8"/>
      <c r="V16" s="8"/>
      <c r="W16" s="8"/>
    </row>
    <row r="17" spans="1:23" ht="15">
      <c r="A17" s="24" t="s">
        <v>442</v>
      </c>
      <c r="B17" s="1"/>
      <c r="C17" s="1"/>
      <c r="D17" s="1"/>
      <c r="E17" s="1"/>
      <c r="F17" s="1"/>
      <c r="G17" s="1"/>
      <c r="H17" s="1"/>
      <c r="I17" s="32">
        <v>111</v>
      </c>
      <c r="J17" s="33">
        <v>3</v>
      </c>
      <c r="K17" s="33" t="s">
        <v>9</v>
      </c>
      <c r="L17" s="33"/>
      <c r="M17" s="34">
        <f aca="true" t="shared" si="0" ref="M17:T17">M18</f>
        <v>323920</v>
      </c>
      <c r="N17" s="34">
        <f t="shared" si="0"/>
        <v>384669</v>
      </c>
      <c r="O17" s="34">
        <f t="shared" si="0"/>
        <v>220000</v>
      </c>
      <c r="P17" s="211">
        <f>P18</f>
        <v>248040</v>
      </c>
      <c r="Q17" s="34">
        <f t="shared" si="0"/>
        <v>229000</v>
      </c>
      <c r="R17" s="373">
        <f t="shared" si="0"/>
        <v>190000</v>
      </c>
      <c r="S17" s="270">
        <f t="shared" si="0"/>
        <v>233000</v>
      </c>
      <c r="T17" s="34">
        <f t="shared" si="0"/>
        <v>233000</v>
      </c>
      <c r="U17" s="84">
        <f aca="true" t="shared" si="1" ref="U17:W23">P17/O17*100</f>
        <v>112.74545454545455</v>
      </c>
      <c r="V17" s="84">
        <f t="shared" si="1"/>
        <v>92.32381873891308</v>
      </c>
      <c r="W17" s="84">
        <f t="shared" si="1"/>
        <v>82.96943231441048</v>
      </c>
    </row>
    <row r="18" spans="1:23" ht="14.25">
      <c r="A18" s="24" t="s">
        <v>442</v>
      </c>
      <c r="B18" s="1"/>
      <c r="C18" s="1"/>
      <c r="D18" s="1"/>
      <c r="E18" s="1"/>
      <c r="F18" s="1"/>
      <c r="G18" s="1"/>
      <c r="H18" s="1"/>
      <c r="I18" s="1">
        <v>111</v>
      </c>
      <c r="J18" s="40">
        <v>32</v>
      </c>
      <c r="K18" s="45" t="s">
        <v>43</v>
      </c>
      <c r="L18" s="227"/>
      <c r="M18" s="36">
        <f>M19+M20+M23</f>
        <v>323920</v>
      </c>
      <c r="N18" s="36">
        <f>N19+N20+N23+N21+N22</f>
        <v>384669</v>
      </c>
      <c r="O18" s="36">
        <f>O19+O20+O23</f>
        <v>220000</v>
      </c>
      <c r="P18" s="200">
        <f>P19+P20+P23+P21+P22</f>
        <v>248040</v>
      </c>
      <c r="Q18" s="158">
        <f>Q19+Q20+Q23</f>
        <v>229000</v>
      </c>
      <c r="R18" s="374">
        <f>R19+R20+R23</f>
        <v>190000</v>
      </c>
      <c r="S18" s="245">
        <f>S19+S20+S23</f>
        <v>233000</v>
      </c>
      <c r="T18" s="158">
        <f>T19+T20+T23</f>
        <v>233000</v>
      </c>
      <c r="U18" s="84">
        <f t="shared" si="1"/>
        <v>112.74545454545455</v>
      </c>
      <c r="V18" s="84">
        <f t="shared" si="1"/>
        <v>92.32381873891308</v>
      </c>
      <c r="W18" s="84">
        <f t="shared" si="1"/>
        <v>82.96943231441048</v>
      </c>
    </row>
    <row r="19" spans="1:23" ht="14.25">
      <c r="A19" s="24" t="s">
        <v>442</v>
      </c>
      <c r="B19" s="1"/>
      <c r="C19" s="1">
        <v>2</v>
      </c>
      <c r="D19" s="1">
        <v>3</v>
      </c>
      <c r="E19" s="1">
        <v>4</v>
      </c>
      <c r="F19" s="1"/>
      <c r="G19" s="1"/>
      <c r="H19" s="1"/>
      <c r="I19" s="1">
        <v>111</v>
      </c>
      <c r="J19" s="35">
        <v>3233</v>
      </c>
      <c r="K19" s="35" t="s">
        <v>215</v>
      </c>
      <c r="L19" s="35"/>
      <c r="M19" s="36">
        <v>17836</v>
      </c>
      <c r="N19" s="36">
        <v>25662</v>
      </c>
      <c r="O19" s="36">
        <v>20000</v>
      </c>
      <c r="P19" s="200">
        <v>20000</v>
      </c>
      <c r="Q19" s="158">
        <v>22000</v>
      </c>
      <c r="R19" s="374">
        <v>20000</v>
      </c>
      <c r="S19" s="245">
        <v>24000</v>
      </c>
      <c r="T19" s="158">
        <v>24000</v>
      </c>
      <c r="U19" s="84">
        <f t="shared" si="1"/>
        <v>100</v>
      </c>
      <c r="V19" s="84">
        <f t="shared" si="1"/>
        <v>110.00000000000001</v>
      </c>
      <c r="W19" s="84">
        <f t="shared" si="1"/>
        <v>90.9090909090909</v>
      </c>
    </row>
    <row r="20" spans="1:23" ht="14.25">
      <c r="A20" s="24" t="s">
        <v>442</v>
      </c>
      <c r="B20" s="1"/>
      <c r="C20" s="1"/>
      <c r="D20" s="1"/>
      <c r="E20" s="1">
        <v>4</v>
      </c>
      <c r="F20" s="1"/>
      <c r="G20" s="1"/>
      <c r="H20" s="1"/>
      <c r="I20" s="1">
        <v>111</v>
      </c>
      <c r="J20" s="35">
        <v>3291</v>
      </c>
      <c r="K20" s="35" t="s">
        <v>216</v>
      </c>
      <c r="L20" s="35"/>
      <c r="M20" s="36">
        <v>256959</v>
      </c>
      <c r="N20" s="36">
        <v>179209</v>
      </c>
      <c r="O20" s="36">
        <v>180000</v>
      </c>
      <c r="P20" s="200">
        <v>150000</v>
      </c>
      <c r="Q20" s="158">
        <v>185000</v>
      </c>
      <c r="R20" s="374">
        <v>150000</v>
      </c>
      <c r="S20" s="245">
        <v>185000</v>
      </c>
      <c r="T20" s="158">
        <v>185000</v>
      </c>
      <c r="U20" s="84">
        <f t="shared" si="1"/>
        <v>83.33333333333334</v>
      </c>
      <c r="V20" s="84">
        <f t="shared" si="1"/>
        <v>123.33333333333334</v>
      </c>
      <c r="W20" s="84">
        <f t="shared" si="1"/>
        <v>81.08108108108108</v>
      </c>
    </row>
    <row r="21" spans="1:23" ht="14.25">
      <c r="A21" s="24" t="s">
        <v>442</v>
      </c>
      <c r="B21" s="1"/>
      <c r="C21" s="1"/>
      <c r="D21" s="1"/>
      <c r="E21" s="1"/>
      <c r="F21" s="1"/>
      <c r="G21" s="1"/>
      <c r="H21" s="1"/>
      <c r="I21" s="1">
        <v>111</v>
      </c>
      <c r="J21" s="79">
        <v>3291</v>
      </c>
      <c r="K21" s="79" t="s">
        <v>396</v>
      </c>
      <c r="L21" s="79"/>
      <c r="M21" s="80"/>
      <c r="N21" s="80">
        <v>122658</v>
      </c>
      <c r="O21" s="80">
        <v>0</v>
      </c>
      <c r="P21" s="219">
        <v>53078</v>
      </c>
      <c r="Q21" s="161">
        <v>0</v>
      </c>
      <c r="R21" s="375">
        <v>0</v>
      </c>
      <c r="S21" s="245">
        <v>0</v>
      </c>
      <c r="T21" s="158">
        <v>0</v>
      </c>
      <c r="U21" s="84"/>
      <c r="V21" s="84"/>
      <c r="W21" s="84"/>
    </row>
    <row r="22" spans="1:23" ht="14.25">
      <c r="A22" s="24" t="s">
        <v>442</v>
      </c>
      <c r="B22" s="1"/>
      <c r="C22" s="1"/>
      <c r="D22" s="1"/>
      <c r="E22" s="1"/>
      <c r="F22" s="1"/>
      <c r="G22" s="1"/>
      <c r="H22" s="1"/>
      <c r="I22" s="1">
        <v>111</v>
      </c>
      <c r="J22" s="79">
        <v>3291</v>
      </c>
      <c r="K22" s="79" t="s">
        <v>397</v>
      </c>
      <c r="L22" s="79"/>
      <c r="M22" s="80"/>
      <c r="N22" s="80">
        <v>33966</v>
      </c>
      <c r="O22" s="80">
        <v>0</v>
      </c>
      <c r="P22" s="219">
        <v>4962</v>
      </c>
      <c r="Q22" s="161">
        <v>0</v>
      </c>
      <c r="R22" s="375">
        <v>0</v>
      </c>
      <c r="S22" s="245">
        <v>0</v>
      </c>
      <c r="T22" s="158">
        <v>0</v>
      </c>
      <c r="U22" s="84"/>
      <c r="V22" s="84"/>
      <c r="W22" s="84"/>
    </row>
    <row r="23" spans="1:23" ht="15" thickBot="1">
      <c r="A23" s="24" t="s">
        <v>442</v>
      </c>
      <c r="B23" s="1"/>
      <c r="C23" s="1"/>
      <c r="D23" s="1"/>
      <c r="E23" s="1">
        <v>4</v>
      </c>
      <c r="F23" s="1"/>
      <c r="G23" s="1"/>
      <c r="H23" s="1"/>
      <c r="I23" s="1">
        <v>111</v>
      </c>
      <c r="J23" s="96">
        <v>3293</v>
      </c>
      <c r="K23" s="96" t="s">
        <v>218</v>
      </c>
      <c r="L23" s="96"/>
      <c r="M23" s="97">
        <v>49125</v>
      </c>
      <c r="N23" s="97">
        <v>23174</v>
      </c>
      <c r="O23" s="97">
        <v>20000</v>
      </c>
      <c r="P23" s="236">
        <v>20000</v>
      </c>
      <c r="Q23" s="159">
        <v>22000</v>
      </c>
      <c r="R23" s="376">
        <v>20000</v>
      </c>
      <c r="S23" s="291">
        <v>24000</v>
      </c>
      <c r="T23" s="159">
        <v>24000</v>
      </c>
      <c r="U23" s="84">
        <f t="shared" si="1"/>
        <v>100</v>
      </c>
      <c r="V23" s="84">
        <f t="shared" si="1"/>
        <v>110.00000000000001</v>
      </c>
      <c r="W23" s="84">
        <f t="shared" si="1"/>
        <v>90.9090909090909</v>
      </c>
    </row>
    <row r="24" spans="1:23" ht="15">
      <c r="A24" s="1"/>
      <c r="B24" s="1"/>
      <c r="C24" s="1"/>
      <c r="D24" s="1"/>
      <c r="E24" s="1"/>
      <c r="F24" s="1"/>
      <c r="G24" s="1"/>
      <c r="H24" s="1"/>
      <c r="I24" s="1"/>
      <c r="J24" s="113"/>
      <c r="K24" s="110" t="s">
        <v>331</v>
      </c>
      <c r="L24" s="110"/>
      <c r="M24" s="111">
        <f aca="true" t="shared" si="2" ref="M24:T24">M17</f>
        <v>323920</v>
      </c>
      <c r="N24" s="111">
        <f t="shared" si="2"/>
        <v>384669</v>
      </c>
      <c r="O24" s="111">
        <f t="shared" si="2"/>
        <v>220000</v>
      </c>
      <c r="P24" s="212">
        <f t="shared" si="2"/>
        <v>248040</v>
      </c>
      <c r="Q24" s="111">
        <f t="shared" si="2"/>
        <v>229000</v>
      </c>
      <c r="R24" s="348">
        <f t="shared" si="2"/>
        <v>190000</v>
      </c>
      <c r="S24" s="248">
        <f t="shared" si="2"/>
        <v>233000</v>
      </c>
      <c r="T24" s="111">
        <f t="shared" si="2"/>
        <v>233000</v>
      </c>
      <c r="U24" s="114"/>
      <c r="V24" s="114"/>
      <c r="W24" s="114"/>
    </row>
    <row r="25" spans="1:23" ht="15">
      <c r="A25" s="1"/>
      <c r="B25" s="1"/>
      <c r="C25" s="1"/>
      <c r="D25" s="1"/>
      <c r="E25" s="1"/>
      <c r="F25" s="1"/>
      <c r="G25" s="1"/>
      <c r="H25" s="1"/>
      <c r="I25" s="1"/>
      <c r="J25" s="51"/>
      <c r="K25" s="115"/>
      <c r="L25" s="115"/>
      <c r="M25" s="116"/>
      <c r="N25" s="116"/>
      <c r="O25" s="116"/>
      <c r="P25" s="213"/>
      <c r="Q25" s="116"/>
      <c r="R25" s="349"/>
      <c r="S25" s="246"/>
      <c r="T25" s="155"/>
      <c r="U25" s="92"/>
      <c r="V25" s="92"/>
      <c r="W25" s="92"/>
    </row>
    <row r="26" spans="1:23" ht="14.25">
      <c r="A26" s="8" t="s">
        <v>443</v>
      </c>
      <c r="B26" s="8"/>
      <c r="C26" s="8"/>
      <c r="D26" s="8"/>
      <c r="E26" s="8"/>
      <c r="F26" s="8"/>
      <c r="G26" s="8"/>
      <c r="H26" s="8"/>
      <c r="I26" s="8"/>
      <c r="J26" s="8" t="s">
        <v>143</v>
      </c>
      <c r="K26" s="8" t="s">
        <v>142</v>
      </c>
      <c r="L26" s="8"/>
      <c r="M26" s="20"/>
      <c r="N26" s="20"/>
      <c r="O26" s="20"/>
      <c r="P26" s="214"/>
      <c r="Q26" s="150"/>
      <c r="R26" s="350"/>
      <c r="S26" s="247"/>
      <c r="T26" s="150"/>
      <c r="U26" s="85"/>
      <c r="V26" s="85"/>
      <c r="W26" s="85"/>
    </row>
    <row r="27" spans="1:23" ht="15">
      <c r="A27" s="24" t="s">
        <v>443</v>
      </c>
      <c r="B27" s="1"/>
      <c r="C27" s="1"/>
      <c r="D27" s="1"/>
      <c r="E27" s="1"/>
      <c r="F27" s="1"/>
      <c r="G27" s="1"/>
      <c r="H27" s="1"/>
      <c r="I27" s="1">
        <v>111</v>
      </c>
      <c r="J27" s="33">
        <v>3</v>
      </c>
      <c r="K27" s="33" t="s">
        <v>9</v>
      </c>
      <c r="L27" s="33"/>
      <c r="M27" s="34">
        <f aca="true" t="shared" si="3" ref="M27:T28">M28</f>
        <v>0</v>
      </c>
      <c r="N27" s="34">
        <f t="shared" si="3"/>
        <v>0</v>
      </c>
      <c r="O27" s="34">
        <f t="shared" si="3"/>
        <v>10000</v>
      </c>
      <c r="P27" s="211">
        <f t="shared" si="3"/>
        <v>0</v>
      </c>
      <c r="Q27" s="34">
        <f t="shared" si="3"/>
        <v>15000</v>
      </c>
      <c r="R27" s="373">
        <f t="shared" si="3"/>
        <v>20000</v>
      </c>
      <c r="S27" s="270">
        <f t="shared" si="3"/>
        <v>15000</v>
      </c>
      <c r="T27" s="34">
        <f t="shared" si="3"/>
        <v>15000</v>
      </c>
      <c r="U27" s="84">
        <f aca="true" t="shared" si="4" ref="U27:W29">P27/O27*100</f>
        <v>0</v>
      </c>
      <c r="V27" s="84" t="e">
        <f t="shared" si="4"/>
        <v>#DIV/0!</v>
      </c>
      <c r="W27" s="84">
        <f t="shared" si="4"/>
        <v>133.33333333333331</v>
      </c>
    </row>
    <row r="28" spans="1:23" ht="14.25">
      <c r="A28" s="24" t="s">
        <v>443</v>
      </c>
      <c r="B28" s="1"/>
      <c r="C28" s="1"/>
      <c r="D28" s="1"/>
      <c r="E28" s="1"/>
      <c r="F28" s="1"/>
      <c r="G28" s="1"/>
      <c r="H28" s="1"/>
      <c r="I28" s="1">
        <v>111</v>
      </c>
      <c r="J28" s="40">
        <v>32</v>
      </c>
      <c r="K28" s="45" t="s">
        <v>43</v>
      </c>
      <c r="L28" s="46"/>
      <c r="M28" s="36">
        <f t="shared" si="3"/>
        <v>0</v>
      </c>
      <c r="N28" s="36">
        <f t="shared" si="3"/>
        <v>0</v>
      </c>
      <c r="O28" s="36">
        <f t="shared" si="3"/>
        <v>10000</v>
      </c>
      <c r="P28" s="200">
        <f t="shared" si="3"/>
        <v>0</v>
      </c>
      <c r="Q28" s="158">
        <f t="shared" si="3"/>
        <v>15000</v>
      </c>
      <c r="R28" s="374">
        <f t="shared" si="3"/>
        <v>20000</v>
      </c>
      <c r="S28" s="245">
        <f t="shared" si="3"/>
        <v>15000</v>
      </c>
      <c r="T28" s="158">
        <f t="shared" si="3"/>
        <v>15000</v>
      </c>
      <c r="U28" s="84">
        <f t="shared" si="4"/>
        <v>0</v>
      </c>
      <c r="V28" s="84" t="e">
        <f t="shared" si="4"/>
        <v>#DIV/0!</v>
      </c>
      <c r="W28" s="84">
        <f t="shared" si="4"/>
        <v>133.33333333333331</v>
      </c>
    </row>
    <row r="29" spans="1:23" ht="15" thickBot="1">
      <c r="A29" s="24" t="s">
        <v>443</v>
      </c>
      <c r="B29" s="1"/>
      <c r="C29" s="1"/>
      <c r="D29" s="1"/>
      <c r="E29" s="1">
        <v>4</v>
      </c>
      <c r="F29" s="1"/>
      <c r="G29" s="1"/>
      <c r="H29" s="1"/>
      <c r="I29" s="1">
        <v>111</v>
      </c>
      <c r="J29" s="96">
        <v>3291</v>
      </c>
      <c r="K29" s="96" t="s">
        <v>349</v>
      </c>
      <c r="L29" s="96"/>
      <c r="M29" s="97">
        <v>0</v>
      </c>
      <c r="N29" s="97">
        <v>0</v>
      </c>
      <c r="O29" s="97">
        <v>10000</v>
      </c>
      <c r="P29" s="236">
        <v>0</v>
      </c>
      <c r="Q29" s="159">
        <v>15000</v>
      </c>
      <c r="R29" s="376">
        <v>20000</v>
      </c>
      <c r="S29" s="291">
        <v>15000</v>
      </c>
      <c r="T29" s="159">
        <v>15000</v>
      </c>
      <c r="U29" s="84">
        <f t="shared" si="4"/>
        <v>0</v>
      </c>
      <c r="V29" s="84" t="e">
        <f t="shared" si="4"/>
        <v>#DIV/0!</v>
      </c>
      <c r="W29" s="84">
        <f t="shared" si="4"/>
        <v>133.33333333333331</v>
      </c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10"/>
      <c r="K30" s="110" t="s">
        <v>331</v>
      </c>
      <c r="L30" s="110"/>
      <c r="M30" s="111">
        <f aca="true" t="shared" si="5" ref="M30:T30">M27</f>
        <v>0</v>
      </c>
      <c r="N30" s="111">
        <f t="shared" si="5"/>
        <v>0</v>
      </c>
      <c r="O30" s="111">
        <f t="shared" si="5"/>
        <v>10000</v>
      </c>
      <c r="P30" s="212">
        <f t="shared" si="5"/>
        <v>0</v>
      </c>
      <c r="Q30" s="111">
        <f t="shared" si="5"/>
        <v>15000</v>
      </c>
      <c r="R30" s="348">
        <f t="shared" si="5"/>
        <v>20000</v>
      </c>
      <c r="S30" s="248">
        <f t="shared" si="5"/>
        <v>15000</v>
      </c>
      <c r="T30" s="111">
        <f t="shared" si="5"/>
        <v>15000</v>
      </c>
      <c r="U30" s="112"/>
      <c r="V30" s="112"/>
      <c r="W30" s="112"/>
    </row>
    <row r="31" spans="1:23" ht="15">
      <c r="A31" s="1"/>
      <c r="B31" s="1"/>
      <c r="C31" s="1"/>
      <c r="D31" s="1"/>
      <c r="E31" s="1"/>
      <c r="F31" s="1"/>
      <c r="G31" s="1"/>
      <c r="H31" s="1"/>
      <c r="I31" s="1"/>
      <c r="J31" s="115"/>
      <c r="K31" s="115"/>
      <c r="L31" s="115"/>
      <c r="M31" s="116"/>
      <c r="N31" s="116"/>
      <c r="O31" s="116"/>
      <c r="P31" s="213"/>
      <c r="Q31" s="116"/>
      <c r="R31" s="349"/>
      <c r="S31" s="249"/>
      <c r="T31" s="116"/>
      <c r="U31" s="117"/>
      <c r="V31" s="117"/>
      <c r="W31" s="117"/>
    </row>
    <row r="32" spans="1:23" ht="14.25">
      <c r="A32" s="7" t="s">
        <v>423</v>
      </c>
      <c r="B32" s="7"/>
      <c r="C32" s="7"/>
      <c r="D32" s="7"/>
      <c r="E32" s="7"/>
      <c r="F32" s="7"/>
      <c r="G32" s="7"/>
      <c r="H32" s="7"/>
      <c r="I32" s="7"/>
      <c r="J32" s="28" t="s">
        <v>135</v>
      </c>
      <c r="K32" s="28" t="s">
        <v>95</v>
      </c>
      <c r="L32" s="28"/>
      <c r="M32" s="19"/>
      <c r="N32" s="19"/>
      <c r="O32" s="19"/>
      <c r="P32" s="215"/>
      <c r="Q32" s="151"/>
      <c r="R32" s="351"/>
      <c r="S32" s="250"/>
      <c r="T32" s="151"/>
      <c r="U32" s="86"/>
      <c r="V32" s="86"/>
      <c r="W32" s="86"/>
    </row>
    <row r="33" spans="1:23" ht="14.25">
      <c r="A33" s="8" t="s">
        <v>444</v>
      </c>
      <c r="B33" s="8"/>
      <c r="C33" s="8"/>
      <c r="D33" s="8"/>
      <c r="E33" s="8"/>
      <c r="F33" s="8"/>
      <c r="G33" s="8"/>
      <c r="H33" s="8"/>
      <c r="I33" s="8"/>
      <c r="J33" s="8" t="s">
        <v>96</v>
      </c>
      <c r="K33" s="8" t="s">
        <v>97</v>
      </c>
      <c r="L33" s="8"/>
      <c r="M33" s="20"/>
      <c r="N33" s="20"/>
      <c r="O33" s="20"/>
      <c r="P33" s="214"/>
      <c r="Q33" s="150"/>
      <c r="R33" s="350"/>
      <c r="S33" s="247"/>
      <c r="T33" s="150"/>
      <c r="U33" s="85"/>
      <c r="V33" s="85"/>
      <c r="W33" s="85"/>
    </row>
    <row r="34" spans="1:23" ht="15">
      <c r="A34" s="166" t="s">
        <v>444</v>
      </c>
      <c r="B34" s="1"/>
      <c r="C34" s="1"/>
      <c r="D34" s="1"/>
      <c r="E34" s="1"/>
      <c r="F34" s="1"/>
      <c r="G34" s="1"/>
      <c r="H34" s="1"/>
      <c r="I34" s="1">
        <v>111</v>
      </c>
      <c r="J34" s="33">
        <v>3</v>
      </c>
      <c r="K34" s="33" t="s">
        <v>9</v>
      </c>
      <c r="L34" s="33"/>
      <c r="M34" s="34">
        <f aca="true" t="shared" si="6" ref="M34:T35">M35</f>
        <v>22000</v>
      </c>
      <c r="N34" s="34">
        <f t="shared" si="6"/>
        <v>87178</v>
      </c>
      <c r="O34" s="38">
        <f t="shared" si="6"/>
        <v>34000</v>
      </c>
      <c r="P34" s="211">
        <f t="shared" si="6"/>
        <v>34000</v>
      </c>
      <c r="Q34" s="34">
        <f t="shared" si="6"/>
        <v>36000</v>
      </c>
      <c r="R34" s="373">
        <f t="shared" si="6"/>
        <v>34000</v>
      </c>
      <c r="S34" s="270">
        <f t="shared" si="6"/>
        <v>38000</v>
      </c>
      <c r="T34" s="34">
        <f t="shared" si="6"/>
        <v>38000</v>
      </c>
      <c r="U34" s="84">
        <f aca="true" t="shared" si="7" ref="U34:W36">P34/O34*100</f>
        <v>100</v>
      </c>
      <c r="V34" s="84">
        <f t="shared" si="7"/>
        <v>105.88235294117648</v>
      </c>
      <c r="W34" s="84">
        <f t="shared" si="7"/>
        <v>94.44444444444444</v>
      </c>
    </row>
    <row r="35" spans="1:23" ht="14.25">
      <c r="A35" s="166" t="s">
        <v>444</v>
      </c>
      <c r="B35" s="1"/>
      <c r="C35" s="1"/>
      <c r="D35" s="1"/>
      <c r="E35" s="1"/>
      <c r="F35" s="1"/>
      <c r="G35" s="1"/>
      <c r="H35" s="1"/>
      <c r="I35" s="1">
        <v>111</v>
      </c>
      <c r="J35" s="35">
        <v>38</v>
      </c>
      <c r="K35" s="35" t="s">
        <v>54</v>
      </c>
      <c r="L35" s="35"/>
      <c r="M35" s="36">
        <f t="shared" si="6"/>
        <v>22000</v>
      </c>
      <c r="N35" s="36">
        <f t="shared" si="6"/>
        <v>87178</v>
      </c>
      <c r="O35" s="42">
        <f t="shared" si="6"/>
        <v>34000</v>
      </c>
      <c r="P35" s="200">
        <f t="shared" si="6"/>
        <v>34000</v>
      </c>
      <c r="Q35" s="158">
        <f t="shared" si="6"/>
        <v>36000</v>
      </c>
      <c r="R35" s="374">
        <f t="shared" si="6"/>
        <v>34000</v>
      </c>
      <c r="S35" s="245">
        <f t="shared" si="6"/>
        <v>38000</v>
      </c>
      <c r="T35" s="158">
        <f t="shared" si="6"/>
        <v>38000</v>
      </c>
      <c r="U35" s="84">
        <f t="shared" si="7"/>
        <v>100</v>
      </c>
      <c r="V35" s="84">
        <f t="shared" si="7"/>
        <v>105.88235294117648</v>
      </c>
      <c r="W35" s="84">
        <f t="shared" si="7"/>
        <v>94.44444444444444</v>
      </c>
    </row>
    <row r="36" spans="1:23" ht="15" thickBot="1">
      <c r="A36" s="166" t="s">
        <v>444</v>
      </c>
      <c r="B36" s="1">
        <v>1</v>
      </c>
      <c r="C36" s="1">
        <v>2</v>
      </c>
      <c r="D36" s="1"/>
      <c r="E36" s="1">
        <v>4</v>
      </c>
      <c r="F36" s="1"/>
      <c r="G36" s="1"/>
      <c r="H36" s="1"/>
      <c r="I36" s="1">
        <v>111</v>
      </c>
      <c r="J36" s="96">
        <v>381</v>
      </c>
      <c r="K36" s="98" t="s">
        <v>55</v>
      </c>
      <c r="L36" s="99"/>
      <c r="M36" s="97">
        <v>22000</v>
      </c>
      <c r="N36" s="97">
        <v>87178</v>
      </c>
      <c r="O36" s="234">
        <v>34000</v>
      </c>
      <c r="P36" s="236">
        <v>34000</v>
      </c>
      <c r="Q36" s="159">
        <v>36000</v>
      </c>
      <c r="R36" s="376">
        <v>34000</v>
      </c>
      <c r="S36" s="291">
        <v>38000</v>
      </c>
      <c r="T36" s="159">
        <v>38000</v>
      </c>
      <c r="U36" s="84">
        <f t="shared" si="7"/>
        <v>100</v>
      </c>
      <c r="V36" s="84">
        <f t="shared" si="7"/>
        <v>105.88235294117648</v>
      </c>
      <c r="W36" s="84">
        <f t="shared" si="7"/>
        <v>94.44444444444444</v>
      </c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10"/>
      <c r="K37" s="110" t="s">
        <v>331</v>
      </c>
      <c r="L37" s="110"/>
      <c r="M37" s="111">
        <f aca="true" t="shared" si="8" ref="M37:T37">M34</f>
        <v>22000</v>
      </c>
      <c r="N37" s="111">
        <f t="shared" si="8"/>
        <v>87178</v>
      </c>
      <c r="O37" s="111">
        <f t="shared" si="8"/>
        <v>34000</v>
      </c>
      <c r="P37" s="212">
        <f t="shared" si="8"/>
        <v>34000</v>
      </c>
      <c r="Q37" s="111">
        <f t="shared" si="8"/>
        <v>36000</v>
      </c>
      <c r="R37" s="348">
        <f t="shared" si="8"/>
        <v>34000</v>
      </c>
      <c r="S37" s="248">
        <f t="shared" si="8"/>
        <v>38000</v>
      </c>
      <c r="T37" s="111">
        <f t="shared" si="8"/>
        <v>38000</v>
      </c>
      <c r="U37" s="112"/>
      <c r="V37" s="112"/>
      <c r="W37" s="112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15"/>
      <c r="K38" s="115"/>
      <c r="L38" s="115"/>
      <c r="M38" s="116"/>
      <c r="N38" s="116"/>
      <c r="O38" s="116"/>
      <c r="P38" s="213"/>
      <c r="Q38" s="116"/>
      <c r="R38" s="349"/>
      <c r="S38" s="249"/>
      <c r="T38" s="116"/>
      <c r="U38" s="117"/>
      <c r="V38" s="117"/>
      <c r="W38" s="117"/>
    </row>
    <row r="39" spans="1:23" ht="14.25">
      <c r="A39" s="7" t="s">
        <v>424</v>
      </c>
      <c r="B39" s="7"/>
      <c r="C39" s="7"/>
      <c r="D39" s="7"/>
      <c r="E39" s="7"/>
      <c r="F39" s="7"/>
      <c r="G39" s="7"/>
      <c r="H39" s="7"/>
      <c r="I39" s="7"/>
      <c r="J39" s="28" t="s">
        <v>98</v>
      </c>
      <c r="K39" s="28" t="s">
        <v>99</v>
      </c>
      <c r="L39" s="28"/>
      <c r="M39" s="19"/>
      <c r="N39" s="19"/>
      <c r="O39" s="19"/>
      <c r="P39" s="215"/>
      <c r="Q39" s="151"/>
      <c r="R39" s="351"/>
      <c r="S39" s="250"/>
      <c r="T39" s="151"/>
      <c r="U39" s="86"/>
      <c r="V39" s="86"/>
      <c r="W39" s="86"/>
    </row>
    <row r="40" spans="1:23" ht="14.25">
      <c r="A40" s="8" t="s">
        <v>445</v>
      </c>
      <c r="B40" s="8"/>
      <c r="C40" s="8"/>
      <c r="D40" s="8"/>
      <c r="E40" s="8"/>
      <c r="F40" s="8"/>
      <c r="G40" s="8"/>
      <c r="H40" s="8"/>
      <c r="I40" s="8"/>
      <c r="J40" s="8" t="s">
        <v>96</v>
      </c>
      <c r="K40" s="8" t="s">
        <v>144</v>
      </c>
      <c r="L40" s="8"/>
      <c r="M40" s="20"/>
      <c r="N40" s="20"/>
      <c r="O40" s="20"/>
      <c r="P40" s="214"/>
      <c r="Q40" s="150"/>
      <c r="R40" s="350"/>
      <c r="S40" s="247"/>
      <c r="T40" s="150"/>
      <c r="U40" s="85"/>
      <c r="V40" s="85"/>
      <c r="W40" s="85"/>
    </row>
    <row r="41" spans="1:23" ht="15">
      <c r="A41" s="166" t="s">
        <v>445</v>
      </c>
      <c r="B41" s="24"/>
      <c r="C41" s="24"/>
      <c r="D41" s="24"/>
      <c r="E41" s="24"/>
      <c r="F41" s="24"/>
      <c r="G41" s="24"/>
      <c r="H41" s="24"/>
      <c r="I41" s="24">
        <v>111</v>
      </c>
      <c r="J41" s="37">
        <v>3</v>
      </c>
      <c r="K41" s="37" t="s">
        <v>9</v>
      </c>
      <c r="L41" s="37"/>
      <c r="M41" s="38">
        <f aca="true" t="shared" si="9" ref="M41:T41">M42+M45</f>
        <v>51000</v>
      </c>
      <c r="N41" s="38">
        <f t="shared" si="9"/>
        <v>62500</v>
      </c>
      <c r="O41" s="38">
        <f t="shared" si="9"/>
        <v>41000</v>
      </c>
      <c r="P41" s="211">
        <f t="shared" si="9"/>
        <v>53000</v>
      </c>
      <c r="Q41" s="38">
        <f t="shared" si="9"/>
        <v>50000</v>
      </c>
      <c r="R41" s="373">
        <f t="shared" si="9"/>
        <v>70000</v>
      </c>
      <c r="S41" s="270">
        <f t="shared" si="9"/>
        <v>50000</v>
      </c>
      <c r="T41" s="34">
        <f t="shared" si="9"/>
        <v>70000</v>
      </c>
      <c r="U41" s="84">
        <f aca="true" t="shared" si="10" ref="U41:U49">P41/O41*100</f>
        <v>129.26829268292684</v>
      </c>
      <c r="V41" s="84">
        <f aca="true" t="shared" si="11" ref="V41:V49">Q41/P41*100</f>
        <v>94.33962264150944</v>
      </c>
      <c r="W41" s="84">
        <f aca="true" t="shared" si="12" ref="W41:W49">R41/Q41*100</f>
        <v>140</v>
      </c>
    </row>
    <row r="42" spans="1:23" ht="14.25">
      <c r="A42" s="166" t="s">
        <v>445</v>
      </c>
      <c r="B42" s="24"/>
      <c r="C42" s="24"/>
      <c r="D42" s="24"/>
      <c r="E42" s="24"/>
      <c r="F42" s="24"/>
      <c r="G42" s="24"/>
      <c r="H42" s="24"/>
      <c r="I42" s="24">
        <v>111</v>
      </c>
      <c r="J42" s="35">
        <v>32</v>
      </c>
      <c r="K42" s="44" t="s">
        <v>43</v>
      </c>
      <c r="L42" s="227"/>
      <c r="M42" s="83">
        <f aca="true" t="shared" si="13" ref="M42:T42">M43+M44</f>
        <v>0</v>
      </c>
      <c r="N42" s="83">
        <f t="shared" si="13"/>
        <v>0</v>
      </c>
      <c r="O42" s="83">
        <f t="shared" si="13"/>
        <v>41000</v>
      </c>
      <c r="P42" s="200">
        <f t="shared" si="13"/>
        <v>28000</v>
      </c>
      <c r="Q42" s="83">
        <f t="shared" si="13"/>
        <v>50000</v>
      </c>
      <c r="R42" s="374">
        <f t="shared" si="13"/>
        <v>50000</v>
      </c>
      <c r="S42" s="245">
        <f t="shared" si="13"/>
        <v>50000</v>
      </c>
      <c r="T42" s="158">
        <f t="shared" si="13"/>
        <v>50000</v>
      </c>
      <c r="U42" s="84">
        <f t="shared" si="10"/>
        <v>68.29268292682927</v>
      </c>
      <c r="V42" s="84">
        <f t="shared" si="11"/>
        <v>178.57142857142858</v>
      </c>
      <c r="W42" s="84">
        <f t="shared" si="12"/>
        <v>100</v>
      </c>
    </row>
    <row r="43" spans="1:23" ht="14.25">
      <c r="A43" s="166" t="s">
        <v>445</v>
      </c>
      <c r="B43" s="24"/>
      <c r="C43" s="24"/>
      <c r="D43" s="24"/>
      <c r="E43" s="24">
        <v>4</v>
      </c>
      <c r="F43" s="24"/>
      <c r="G43" s="24"/>
      <c r="H43" s="24"/>
      <c r="I43" s="24">
        <v>111</v>
      </c>
      <c r="J43" s="132">
        <v>3291</v>
      </c>
      <c r="K43" s="132" t="s">
        <v>314</v>
      </c>
      <c r="L43" s="132"/>
      <c r="M43" s="83">
        <v>0</v>
      </c>
      <c r="N43" s="83">
        <v>0</v>
      </c>
      <c r="O43" s="83">
        <v>28000</v>
      </c>
      <c r="P43" s="200">
        <v>28000</v>
      </c>
      <c r="Q43" s="83">
        <v>37000</v>
      </c>
      <c r="R43" s="374">
        <v>28000</v>
      </c>
      <c r="S43" s="245">
        <v>37000</v>
      </c>
      <c r="T43" s="158">
        <v>37000</v>
      </c>
      <c r="U43" s="84">
        <f t="shared" si="10"/>
        <v>100</v>
      </c>
      <c r="V43" s="84">
        <f t="shared" si="11"/>
        <v>132.14285714285714</v>
      </c>
      <c r="W43" s="84">
        <f t="shared" si="12"/>
        <v>75.67567567567568</v>
      </c>
    </row>
    <row r="44" spans="1:23" ht="14.25">
      <c r="A44" s="166" t="s">
        <v>445</v>
      </c>
      <c r="B44" s="24"/>
      <c r="C44" s="24"/>
      <c r="D44" s="24"/>
      <c r="E44" s="24">
        <v>4</v>
      </c>
      <c r="F44" s="24"/>
      <c r="G44" s="24"/>
      <c r="H44" s="24"/>
      <c r="I44" s="24">
        <v>111</v>
      </c>
      <c r="J44" s="132">
        <v>3221</v>
      </c>
      <c r="K44" s="132" t="s">
        <v>224</v>
      </c>
      <c r="L44" s="132"/>
      <c r="M44" s="83">
        <v>0</v>
      </c>
      <c r="N44" s="83">
        <v>0</v>
      </c>
      <c r="O44" s="83">
        <v>13000</v>
      </c>
      <c r="P44" s="200">
        <v>0</v>
      </c>
      <c r="Q44" s="83">
        <v>13000</v>
      </c>
      <c r="R44" s="374">
        <v>22000</v>
      </c>
      <c r="S44" s="245">
        <v>13000</v>
      </c>
      <c r="T44" s="158">
        <v>13000</v>
      </c>
      <c r="U44" s="84">
        <f t="shared" si="10"/>
        <v>0</v>
      </c>
      <c r="V44" s="84" t="e">
        <f t="shared" si="11"/>
        <v>#DIV/0!</v>
      </c>
      <c r="W44" s="84">
        <f t="shared" si="12"/>
        <v>169.23076923076923</v>
      </c>
    </row>
    <row r="45" spans="1:23" ht="14.25">
      <c r="A45" s="166" t="s">
        <v>445</v>
      </c>
      <c r="B45" s="1"/>
      <c r="C45" s="1"/>
      <c r="D45" s="1"/>
      <c r="E45" s="1"/>
      <c r="F45" s="1"/>
      <c r="G45" s="1"/>
      <c r="H45" s="1"/>
      <c r="I45" s="24">
        <v>111</v>
      </c>
      <c r="J45" s="35">
        <v>38</v>
      </c>
      <c r="K45" s="35" t="s">
        <v>54</v>
      </c>
      <c r="L45" s="35"/>
      <c r="M45" s="36">
        <f>M46</f>
        <v>51000</v>
      </c>
      <c r="N45" s="36">
        <f>N46</f>
        <v>62500</v>
      </c>
      <c r="O45" s="42">
        <v>0</v>
      </c>
      <c r="P45" s="200">
        <f>P46+P47+P48</f>
        <v>25000</v>
      </c>
      <c r="Q45" s="200">
        <f>Q46+Q47+Q48</f>
        <v>0</v>
      </c>
      <c r="R45" s="374">
        <f>R46+R47+R48</f>
        <v>20000</v>
      </c>
      <c r="S45" s="83">
        <f>S46+S47+S48</f>
        <v>0</v>
      </c>
      <c r="T45" s="83">
        <f>T46+T47+T48</f>
        <v>20000</v>
      </c>
      <c r="U45" s="84" t="e">
        <f t="shared" si="10"/>
        <v>#DIV/0!</v>
      </c>
      <c r="V45" s="84">
        <f t="shared" si="11"/>
        <v>0</v>
      </c>
      <c r="W45" s="84" t="e">
        <f t="shared" si="12"/>
        <v>#DIV/0!</v>
      </c>
    </row>
    <row r="46" spans="1:23" ht="14.25">
      <c r="A46" s="166" t="s">
        <v>445</v>
      </c>
      <c r="B46" s="1">
        <v>1</v>
      </c>
      <c r="C46" s="1">
        <v>2</v>
      </c>
      <c r="D46" s="1"/>
      <c r="E46" s="1">
        <v>4</v>
      </c>
      <c r="F46" s="1"/>
      <c r="G46" s="1"/>
      <c r="H46" s="1"/>
      <c r="I46" s="24">
        <v>111</v>
      </c>
      <c r="J46" s="79">
        <v>3811</v>
      </c>
      <c r="K46" s="79" t="s">
        <v>244</v>
      </c>
      <c r="L46" s="79"/>
      <c r="M46" s="80">
        <v>51000</v>
      </c>
      <c r="N46" s="80">
        <v>62500</v>
      </c>
      <c r="O46" s="232">
        <v>0</v>
      </c>
      <c r="P46" s="219">
        <v>20000</v>
      </c>
      <c r="Q46" s="161">
        <v>0</v>
      </c>
      <c r="R46" s="375">
        <v>0</v>
      </c>
      <c r="S46" s="263">
        <v>0</v>
      </c>
      <c r="T46" s="161">
        <v>0</v>
      </c>
      <c r="U46" s="84" t="e">
        <f t="shared" si="10"/>
        <v>#DIV/0!</v>
      </c>
      <c r="V46" s="84">
        <f t="shared" si="11"/>
        <v>0</v>
      </c>
      <c r="W46" s="84" t="e">
        <f t="shared" si="12"/>
        <v>#DIV/0!</v>
      </c>
    </row>
    <row r="47" spans="1:23" ht="14.25">
      <c r="A47" s="166"/>
      <c r="B47" s="1"/>
      <c r="C47" s="1"/>
      <c r="D47" s="1"/>
      <c r="E47" s="1"/>
      <c r="F47" s="1"/>
      <c r="G47" s="1"/>
      <c r="H47" s="1"/>
      <c r="I47" s="24">
        <v>111</v>
      </c>
      <c r="J47" s="35">
        <v>3811</v>
      </c>
      <c r="K47" s="35" t="s">
        <v>413</v>
      </c>
      <c r="L47" s="35"/>
      <c r="M47" s="36"/>
      <c r="N47" s="36">
        <v>0</v>
      </c>
      <c r="O47" s="42">
        <v>0</v>
      </c>
      <c r="P47" s="200">
        <v>5000</v>
      </c>
      <c r="Q47" s="158">
        <v>0</v>
      </c>
      <c r="R47" s="374">
        <v>5000</v>
      </c>
      <c r="S47" s="245">
        <v>0</v>
      </c>
      <c r="T47" s="158">
        <v>5000</v>
      </c>
      <c r="U47" s="84" t="e">
        <f t="shared" si="10"/>
        <v>#DIV/0!</v>
      </c>
      <c r="V47" s="84">
        <f t="shared" si="11"/>
        <v>0</v>
      </c>
      <c r="W47" s="84" t="e">
        <f t="shared" si="12"/>
        <v>#DIV/0!</v>
      </c>
    </row>
    <row r="48" spans="1:23" ht="15" thickBot="1">
      <c r="A48" s="166"/>
      <c r="B48" s="1"/>
      <c r="C48" s="1"/>
      <c r="D48" s="1"/>
      <c r="E48" s="1"/>
      <c r="F48" s="1"/>
      <c r="G48" s="1"/>
      <c r="H48" s="1"/>
      <c r="I48" s="24">
        <v>111</v>
      </c>
      <c r="J48" s="96">
        <v>3811</v>
      </c>
      <c r="K48" s="96" t="s">
        <v>414</v>
      </c>
      <c r="L48" s="96"/>
      <c r="M48" s="97"/>
      <c r="N48" s="97">
        <v>0</v>
      </c>
      <c r="O48" s="234">
        <v>0</v>
      </c>
      <c r="P48" s="236">
        <v>0</v>
      </c>
      <c r="Q48" s="159">
        <v>0</v>
      </c>
      <c r="R48" s="376">
        <v>15000</v>
      </c>
      <c r="S48" s="291">
        <v>0</v>
      </c>
      <c r="T48" s="159">
        <v>15000</v>
      </c>
      <c r="U48" s="84" t="e">
        <f t="shared" si="10"/>
        <v>#DIV/0!</v>
      </c>
      <c r="V48" s="84" t="e">
        <f t="shared" si="11"/>
        <v>#DIV/0!</v>
      </c>
      <c r="W48" s="84" t="e">
        <f t="shared" si="12"/>
        <v>#DIV/0!</v>
      </c>
    </row>
    <row r="49" spans="1:23" ht="15.75" thickBot="1">
      <c r="A49" s="1"/>
      <c r="B49" s="1"/>
      <c r="C49" s="1"/>
      <c r="D49" s="1"/>
      <c r="E49" s="1"/>
      <c r="F49" s="1"/>
      <c r="G49" s="1"/>
      <c r="H49" s="1"/>
      <c r="I49" s="1"/>
      <c r="J49" s="108"/>
      <c r="K49" s="108" t="s">
        <v>331</v>
      </c>
      <c r="L49" s="108"/>
      <c r="M49" s="109">
        <f aca="true" t="shared" si="14" ref="M49:T49">M41</f>
        <v>51000</v>
      </c>
      <c r="N49" s="109">
        <f t="shared" si="14"/>
        <v>62500</v>
      </c>
      <c r="O49" s="109">
        <f t="shared" si="14"/>
        <v>41000</v>
      </c>
      <c r="P49" s="216">
        <f t="shared" si="14"/>
        <v>53000</v>
      </c>
      <c r="Q49" s="109">
        <f t="shared" si="14"/>
        <v>50000</v>
      </c>
      <c r="R49" s="352">
        <f t="shared" si="14"/>
        <v>70000</v>
      </c>
      <c r="S49" s="248">
        <f t="shared" si="14"/>
        <v>50000</v>
      </c>
      <c r="T49" s="111">
        <f t="shared" si="14"/>
        <v>70000</v>
      </c>
      <c r="U49" s="84">
        <f t="shared" si="10"/>
        <v>129.26829268292684</v>
      </c>
      <c r="V49" s="84">
        <f t="shared" si="11"/>
        <v>94.33962264150944</v>
      </c>
      <c r="W49" s="84">
        <f t="shared" si="12"/>
        <v>140</v>
      </c>
    </row>
    <row r="50" spans="1:23" ht="15.75" thickBot="1">
      <c r="A50" s="1"/>
      <c r="B50" s="1"/>
      <c r="C50" s="1"/>
      <c r="D50" s="1"/>
      <c r="E50" s="1"/>
      <c r="F50" s="1"/>
      <c r="G50" s="1"/>
      <c r="H50" s="1"/>
      <c r="I50" s="1"/>
      <c r="J50" s="105"/>
      <c r="K50" s="105" t="s">
        <v>334</v>
      </c>
      <c r="L50" s="105"/>
      <c r="M50" s="106">
        <f aca="true" t="shared" si="15" ref="M50:T50">M24+M30+M37+M49</f>
        <v>396920</v>
      </c>
      <c r="N50" s="106">
        <f t="shared" si="15"/>
        <v>534347</v>
      </c>
      <c r="O50" s="106">
        <f t="shared" si="15"/>
        <v>305000</v>
      </c>
      <c r="P50" s="217">
        <f t="shared" si="15"/>
        <v>335040</v>
      </c>
      <c r="Q50" s="106">
        <f t="shared" si="15"/>
        <v>330000</v>
      </c>
      <c r="R50" s="353">
        <f t="shared" si="15"/>
        <v>314000</v>
      </c>
      <c r="S50" s="251">
        <f t="shared" si="15"/>
        <v>336000</v>
      </c>
      <c r="T50" s="106">
        <f t="shared" si="15"/>
        <v>356000</v>
      </c>
      <c r="U50" s="107"/>
      <c r="V50" s="107"/>
      <c r="W50" s="107"/>
    </row>
    <row r="51" spans="1:23" ht="15.75" thickTop="1">
      <c r="A51" s="1"/>
      <c r="B51" s="1"/>
      <c r="C51" s="1"/>
      <c r="D51" s="1"/>
      <c r="E51" s="1"/>
      <c r="F51" s="1"/>
      <c r="G51" s="1"/>
      <c r="H51" s="1"/>
      <c r="I51" s="1"/>
      <c r="J51" s="101"/>
      <c r="K51" s="102" t="s">
        <v>332</v>
      </c>
      <c r="L51" s="101"/>
      <c r="M51" s="103">
        <f aca="true" t="shared" si="16" ref="M51:T51">M50</f>
        <v>396920</v>
      </c>
      <c r="N51" s="103">
        <f t="shared" si="16"/>
        <v>534347</v>
      </c>
      <c r="O51" s="103">
        <f t="shared" si="16"/>
        <v>305000</v>
      </c>
      <c r="P51" s="218">
        <f t="shared" si="16"/>
        <v>335040</v>
      </c>
      <c r="Q51" s="103">
        <f t="shared" si="16"/>
        <v>330000</v>
      </c>
      <c r="R51" s="354">
        <f t="shared" si="16"/>
        <v>314000</v>
      </c>
      <c r="S51" s="314">
        <f t="shared" si="16"/>
        <v>336000</v>
      </c>
      <c r="T51" s="103">
        <f t="shared" si="16"/>
        <v>356000</v>
      </c>
      <c r="U51" s="104"/>
      <c r="V51" s="104"/>
      <c r="W51" s="104"/>
    </row>
    <row r="52" spans="1:2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8"/>
      <c r="N52" s="18"/>
      <c r="O52" s="18"/>
      <c r="P52" s="181"/>
      <c r="Q52" s="160"/>
      <c r="R52" s="355"/>
      <c r="S52" s="252"/>
      <c r="T52" s="160"/>
      <c r="U52" s="87"/>
      <c r="V52" s="87"/>
      <c r="W52" s="87"/>
    </row>
    <row r="53" spans="1:23" ht="14.25">
      <c r="A53" s="24"/>
      <c r="B53" s="24"/>
      <c r="C53" s="24"/>
      <c r="D53" s="24"/>
      <c r="E53" s="24"/>
      <c r="F53" s="24"/>
      <c r="G53" s="24"/>
      <c r="H53" s="24"/>
      <c r="I53" s="24"/>
      <c r="J53" s="27" t="s">
        <v>294</v>
      </c>
      <c r="K53" s="27" t="s">
        <v>293</v>
      </c>
      <c r="L53" s="27"/>
      <c r="M53" s="26"/>
      <c r="N53" s="26"/>
      <c r="O53" s="26"/>
      <c r="P53" s="182"/>
      <c r="Q53" s="153"/>
      <c r="R53" s="356"/>
      <c r="S53" s="253"/>
      <c r="T53" s="153"/>
      <c r="U53" s="88"/>
      <c r="V53" s="88"/>
      <c r="W53" s="88"/>
    </row>
    <row r="54" spans="1:23" ht="14.25">
      <c r="A54" s="24"/>
      <c r="B54" s="24"/>
      <c r="C54" s="24"/>
      <c r="D54" s="24"/>
      <c r="E54" s="24"/>
      <c r="F54" s="24"/>
      <c r="G54" s="24"/>
      <c r="H54" s="24"/>
      <c r="I54" s="24"/>
      <c r="J54" s="29" t="s">
        <v>147</v>
      </c>
      <c r="K54" s="29" t="s">
        <v>148</v>
      </c>
      <c r="L54" s="9"/>
      <c r="M54" s="21"/>
      <c r="N54" s="21"/>
      <c r="O54" s="21"/>
      <c r="P54" s="183"/>
      <c r="Q54" s="154"/>
      <c r="R54" s="357"/>
      <c r="S54" s="254"/>
      <c r="T54" s="154"/>
      <c r="U54" s="89"/>
      <c r="V54" s="89"/>
      <c r="W54" s="89"/>
    </row>
    <row r="55" spans="1:23" ht="14.25">
      <c r="A55" s="24"/>
      <c r="B55" s="24"/>
      <c r="C55" s="24"/>
      <c r="D55" s="24"/>
      <c r="E55" s="24"/>
      <c r="F55" s="24"/>
      <c r="G55" s="24"/>
      <c r="H55" s="24"/>
      <c r="I55" s="24">
        <v>100</v>
      </c>
      <c r="J55" s="24" t="s">
        <v>208</v>
      </c>
      <c r="K55" s="24" t="s">
        <v>113</v>
      </c>
      <c r="L55" s="24"/>
      <c r="M55" s="25"/>
      <c r="N55" s="25"/>
      <c r="O55" s="25"/>
      <c r="P55" s="181"/>
      <c r="Q55" s="152"/>
      <c r="R55" s="358"/>
      <c r="S55" s="255"/>
      <c r="T55" s="152"/>
      <c r="U55" s="90"/>
      <c r="V55" s="90"/>
      <c r="W55" s="90"/>
    </row>
    <row r="56" spans="1:23" ht="14.25">
      <c r="A56" s="7" t="s">
        <v>425</v>
      </c>
      <c r="B56" s="7"/>
      <c r="C56" s="7"/>
      <c r="D56" s="7"/>
      <c r="E56" s="7"/>
      <c r="F56" s="7"/>
      <c r="G56" s="7"/>
      <c r="H56" s="7"/>
      <c r="I56" s="7"/>
      <c r="J56" s="28" t="s">
        <v>146</v>
      </c>
      <c r="K56" s="28" t="s">
        <v>145</v>
      </c>
      <c r="L56" s="28"/>
      <c r="M56" s="19"/>
      <c r="N56" s="19"/>
      <c r="O56" s="19"/>
      <c r="P56" s="180"/>
      <c r="Q56" s="151"/>
      <c r="R56" s="351"/>
      <c r="S56" s="250"/>
      <c r="T56" s="151"/>
      <c r="U56" s="86"/>
      <c r="V56" s="86"/>
      <c r="W56" s="86"/>
    </row>
    <row r="57" spans="1:23" ht="14.25">
      <c r="A57" s="8" t="s">
        <v>446</v>
      </c>
      <c r="B57" s="8"/>
      <c r="C57" s="8"/>
      <c r="D57" s="8"/>
      <c r="E57" s="8"/>
      <c r="F57" s="8"/>
      <c r="G57" s="8"/>
      <c r="H57" s="8"/>
      <c r="I57" s="8">
        <v>112</v>
      </c>
      <c r="J57" s="8" t="s">
        <v>96</v>
      </c>
      <c r="K57" s="8" t="s">
        <v>209</v>
      </c>
      <c r="L57" s="8"/>
      <c r="M57" s="20"/>
      <c r="N57" s="20"/>
      <c r="O57" s="20"/>
      <c r="P57" s="179"/>
      <c r="Q57" s="150"/>
      <c r="R57" s="350"/>
      <c r="S57" s="247"/>
      <c r="T57" s="150"/>
      <c r="U57" s="85"/>
      <c r="V57" s="85"/>
      <c r="W57" s="85"/>
    </row>
    <row r="58" spans="1:23" ht="15">
      <c r="A58" s="166" t="s">
        <v>446</v>
      </c>
      <c r="B58" s="1"/>
      <c r="C58" s="1"/>
      <c r="D58" s="1"/>
      <c r="E58" s="1"/>
      <c r="F58" s="1"/>
      <c r="G58" s="1"/>
      <c r="H58" s="1"/>
      <c r="I58" s="1">
        <v>112</v>
      </c>
      <c r="J58" s="33">
        <v>3</v>
      </c>
      <c r="K58" s="33" t="s">
        <v>9</v>
      </c>
      <c r="L58" s="33"/>
      <c r="M58" s="34">
        <f>M59+M65+M92</f>
        <v>1456776</v>
      </c>
      <c r="N58" s="34">
        <f>N59+N65+N92</f>
        <v>1625549</v>
      </c>
      <c r="O58" s="38">
        <f>O59+O65+O92</f>
        <v>1717790</v>
      </c>
      <c r="P58" s="211">
        <f>P59+P65+P92+P95</f>
        <v>1449096</v>
      </c>
      <c r="Q58" s="34">
        <f>Q59+Q65+Q92</f>
        <v>1726790</v>
      </c>
      <c r="R58" s="373">
        <f>R59+R65+R92</f>
        <v>1462000</v>
      </c>
      <c r="S58" s="270">
        <f>S59+S65+S92</f>
        <v>1921242</v>
      </c>
      <c r="T58" s="34">
        <f>T59+T65+T92</f>
        <v>1936242</v>
      </c>
      <c r="U58" s="84">
        <f aca="true" t="shared" si="17" ref="U58:U94">P58/O58*100</f>
        <v>84.35815786562968</v>
      </c>
      <c r="V58" s="84">
        <f aca="true" t="shared" si="18" ref="V58:V94">Q58/P58*100</f>
        <v>119.16325764476612</v>
      </c>
      <c r="W58" s="84">
        <f aca="true" t="shared" si="19" ref="W58:W94">R58/Q58*100</f>
        <v>84.6657671170206</v>
      </c>
    </row>
    <row r="59" spans="1:23" ht="14.25">
      <c r="A59" s="166" t="s">
        <v>446</v>
      </c>
      <c r="B59" s="1"/>
      <c r="C59" s="1"/>
      <c r="D59" s="1"/>
      <c r="E59" s="1"/>
      <c r="F59" s="1"/>
      <c r="G59" s="1"/>
      <c r="H59" s="1"/>
      <c r="I59" s="1">
        <v>112</v>
      </c>
      <c r="J59" s="35">
        <v>31</v>
      </c>
      <c r="K59" s="35" t="s">
        <v>39</v>
      </c>
      <c r="L59" s="35"/>
      <c r="M59" s="36">
        <f aca="true" t="shared" si="20" ref="M59:T59">M60</f>
        <v>898249</v>
      </c>
      <c r="N59" s="36">
        <f t="shared" si="20"/>
        <v>869114</v>
      </c>
      <c r="O59" s="42">
        <f t="shared" si="20"/>
        <v>1114222</v>
      </c>
      <c r="P59" s="200">
        <f t="shared" si="20"/>
        <v>899483</v>
      </c>
      <c r="Q59" s="158">
        <f t="shared" si="20"/>
        <v>1114222</v>
      </c>
      <c r="R59" s="374">
        <f t="shared" si="20"/>
        <v>852000</v>
      </c>
      <c r="S59" s="245">
        <f t="shared" si="20"/>
        <v>1244242</v>
      </c>
      <c r="T59" s="158">
        <f t="shared" si="20"/>
        <v>1244242</v>
      </c>
      <c r="U59" s="84">
        <f t="shared" si="17"/>
        <v>80.7274492874849</v>
      </c>
      <c r="V59" s="84">
        <f t="shared" si="18"/>
        <v>123.87360294747094</v>
      </c>
      <c r="W59" s="84">
        <f t="shared" si="19"/>
        <v>76.46591074310146</v>
      </c>
    </row>
    <row r="60" spans="1:23" ht="15">
      <c r="A60" s="166" t="s">
        <v>446</v>
      </c>
      <c r="B60" s="1"/>
      <c r="C60" s="1"/>
      <c r="D60" s="1"/>
      <c r="E60" s="1"/>
      <c r="F60" s="1"/>
      <c r="G60" s="1"/>
      <c r="H60" s="1"/>
      <c r="I60" s="1">
        <v>112</v>
      </c>
      <c r="J60" s="265">
        <v>311</v>
      </c>
      <c r="K60" s="292" t="s">
        <v>227</v>
      </c>
      <c r="L60" s="293"/>
      <c r="M60" s="34">
        <f aca="true" t="shared" si="21" ref="M60:T60">M61+M62+M63+M64</f>
        <v>898249</v>
      </c>
      <c r="N60" s="34">
        <f t="shared" si="21"/>
        <v>869114</v>
      </c>
      <c r="O60" s="38">
        <f t="shared" si="21"/>
        <v>1114222</v>
      </c>
      <c r="P60" s="211">
        <f t="shared" si="21"/>
        <v>899483</v>
      </c>
      <c r="Q60" s="34">
        <f t="shared" si="21"/>
        <v>1114222</v>
      </c>
      <c r="R60" s="373">
        <f t="shared" si="21"/>
        <v>852000</v>
      </c>
      <c r="S60" s="270">
        <f t="shared" si="21"/>
        <v>1244242</v>
      </c>
      <c r="T60" s="34">
        <f t="shared" si="21"/>
        <v>1244242</v>
      </c>
      <c r="U60" s="84">
        <f t="shared" si="17"/>
        <v>80.7274492874849</v>
      </c>
      <c r="V60" s="84">
        <f t="shared" si="18"/>
        <v>123.87360294747094</v>
      </c>
      <c r="W60" s="84">
        <f t="shared" si="19"/>
        <v>76.46591074310146</v>
      </c>
    </row>
    <row r="61" spans="1:23" ht="14.25">
      <c r="A61" s="166" t="s">
        <v>446</v>
      </c>
      <c r="B61" s="1">
        <v>1</v>
      </c>
      <c r="C61" s="1"/>
      <c r="D61" s="1"/>
      <c r="E61" s="1">
        <v>4</v>
      </c>
      <c r="F61" s="1"/>
      <c r="G61" s="1"/>
      <c r="H61" s="1"/>
      <c r="I61" s="1">
        <v>112</v>
      </c>
      <c r="J61" s="35">
        <v>3111</v>
      </c>
      <c r="K61" s="35" t="s">
        <v>219</v>
      </c>
      <c r="L61" s="35"/>
      <c r="M61" s="36">
        <v>746763</v>
      </c>
      <c r="N61" s="36">
        <v>724319</v>
      </c>
      <c r="O61" s="42">
        <v>930580</v>
      </c>
      <c r="P61" s="200">
        <v>758483</v>
      </c>
      <c r="Q61" s="158">
        <v>930580</v>
      </c>
      <c r="R61" s="374">
        <v>700000</v>
      </c>
      <c r="S61" s="245">
        <v>1041000</v>
      </c>
      <c r="T61" s="158">
        <v>1041000</v>
      </c>
      <c r="U61" s="84">
        <f t="shared" si="17"/>
        <v>81.50647982978357</v>
      </c>
      <c r="V61" s="84">
        <f t="shared" si="18"/>
        <v>122.68963180453616</v>
      </c>
      <c r="W61" s="84">
        <f t="shared" si="19"/>
        <v>75.22190461862495</v>
      </c>
    </row>
    <row r="62" spans="1:23" ht="14.25">
      <c r="A62" s="166" t="s">
        <v>446</v>
      </c>
      <c r="B62" s="1"/>
      <c r="C62" s="1"/>
      <c r="D62" s="1"/>
      <c r="E62" s="1">
        <v>4</v>
      </c>
      <c r="F62" s="1"/>
      <c r="G62" s="1"/>
      <c r="H62" s="1"/>
      <c r="I62" s="1">
        <v>112</v>
      </c>
      <c r="J62" s="35">
        <v>3121</v>
      </c>
      <c r="K62" s="35" t="s">
        <v>41</v>
      </c>
      <c r="L62" s="35"/>
      <c r="M62" s="36">
        <v>23000</v>
      </c>
      <c r="N62" s="36">
        <v>21000</v>
      </c>
      <c r="O62" s="42">
        <v>24500</v>
      </c>
      <c r="P62" s="200">
        <v>11000</v>
      </c>
      <c r="Q62" s="158">
        <v>24500</v>
      </c>
      <c r="R62" s="374">
        <v>24800</v>
      </c>
      <c r="S62" s="245">
        <v>27000</v>
      </c>
      <c r="T62" s="158">
        <v>27000</v>
      </c>
      <c r="U62" s="84">
        <f t="shared" si="17"/>
        <v>44.89795918367347</v>
      </c>
      <c r="V62" s="84">
        <f t="shared" si="18"/>
        <v>222.72727272727272</v>
      </c>
      <c r="W62" s="84">
        <f t="shared" si="19"/>
        <v>101.22448979591836</v>
      </c>
    </row>
    <row r="63" spans="1:23" ht="14.25">
      <c r="A63" s="166" t="s">
        <v>446</v>
      </c>
      <c r="B63" s="1"/>
      <c r="C63" s="1">
        <v>2</v>
      </c>
      <c r="D63" s="1"/>
      <c r="E63" s="1">
        <v>4</v>
      </c>
      <c r="F63" s="1"/>
      <c r="G63" s="1"/>
      <c r="H63" s="1"/>
      <c r="I63" s="1">
        <v>112</v>
      </c>
      <c r="J63" s="35">
        <v>3132</v>
      </c>
      <c r="K63" s="35" t="s">
        <v>268</v>
      </c>
      <c r="L63" s="35"/>
      <c r="M63" s="36">
        <v>115778</v>
      </c>
      <c r="N63" s="36">
        <v>111481</v>
      </c>
      <c r="O63" s="42">
        <v>143322</v>
      </c>
      <c r="P63" s="200">
        <v>117100</v>
      </c>
      <c r="Q63" s="158">
        <v>143322</v>
      </c>
      <c r="R63" s="374">
        <v>114000</v>
      </c>
      <c r="S63" s="245">
        <v>160422</v>
      </c>
      <c r="T63" s="158">
        <v>160422</v>
      </c>
      <c r="U63" s="84">
        <f t="shared" si="17"/>
        <v>81.70413474553801</v>
      </c>
      <c r="V63" s="84">
        <f t="shared" si="18"/>
        <v>122.3928266438941</v>
      </c>
      <c r="W63" s="84">
        <f t="shared" si="19"/>
        <v>79.54117302298322</v>
      </c>
    </row>
    <row r="64" spans="1:23" ht="14.25">
      <c r="A64" s="166" t="s">
        <v>446</v>
      </c>
      <c r="B64" s="1"/>
      <c r="C64" s="1">
        <v>2</v>
      </c>
      <c r="D64" s="1"/>
      <c r="E64" s="1">
        <v>4</v>
      </c>
      <c r="F64" s="1"/>
      <c r="G64" s="1"/>
      <c r="H64" s="1"/>
      <c r="I64" s="1">
        <v>112</v>
      </c>
      <c r="J64" s="35">
        <v>3133</v>
      </c>
      <c r="K64" s="35" t="s">
        <v>220</v>
      </c>
      <c r="L64" s="35"/>
      <c r="M64" s="36">
        <v>12708</v>
      </c>
      <c r="N64" s="36">
        <v>12314</v>
      </c>
      <c r="O64" s="42">
        <v>15820</v>
      </c>
      <c r="P64" s="200">
        <v>12900</v>
      </c>
      <c r="Q64" s="158">
        <v>15820</v>
      </c>
      <c r="R64" s="374">
        <v>13200</v>
      </c>
      <c r="S64" s="245">
        <v>15820</v>
      </c>
      <c r="T64" s="158">
        <v>15820</v>
      </c>
      <c r="U64" s="84">
        <f t="shared" si="17"/>
        <v>81.54235145385587</v>
      </c>
      <c r="V64" s="84">
        <f t="shared" si="18"/>
        <v>122.63565891472868</v>
      </c>
      <c r="W64" s="84">
        <f t="shared" si="19"/>
        <v>83.43868520859671</v>
      </c>
    </row>
    <row r="65" spans="1:23" ht="14.25">
      <c r="A65" s="166" t="s">
        <v>446</v>
      </c>
      <c r="B65" s="1"/>
      <c r="C65" s="1"/>
      <c r="D65" s="1"/>
      <c r="E65" s="1"/>
      <c r="F65" s="1"/>
      <c r="G65" s="1"/>
      <c r="H65" s="1"/>
      <c r="I65" s="1">
        <v>112</v>
      </c>
      <c r="J65" s="35">
        <v>32</v>
      </c>
      <c r="K65" s="44" t="s">
        <v>43</v>
      </c>
      <c r="L65" s="43"/>
      <c r="M65" s="36">
        <f aca="true" t="shared" si="22" ref="M65:T65">M66+M70+M74+M87</f>
        <v>535941</v>
      </c>
      <c r="N65" s="36">
        <f t="shared" si="22"/>
        <v>696619</v>
      </c>
      <c r="O65" s="42">
        <f t="shared" si="22"/>
        <v>586568</v>
      </c>
      <c r="P65" s="200">
        <f t="shared" si="22"/>
        <v>525858</v>
      </c>
      <c r="Q65" s="158">
        <f t="shared" si="22"/>
        <v>595568</v>
      </c>
      <c r="R65" s="374">
        <f t="shared" si="22"/>
        <v>588000</v>
      </c>
      <c r="S65" s="245">
        <f t="shared" si="22"/>
        <v>658000</v>
      </c>
      <c r="T65" s="158">
        <f t="shared" si="22"/>
        <v>673000</v>
      </c>
      <c r="U65" s="84">
        <f t="shared" si="17"/>
        <v>89.64996385755785</v>
      </c>
      <c r="V65" s="84">
        <f t="shared" si="18"/>
        <v>113.25643044319949</v>
      </c>
      <c r="W65" s="84">
        <f t="shared" si="19"/>
        <v>98.72928028369556</v>
      </c>
    </row>
    <row r="66" spans="1:23" ht="15">
      <c r="A66" s="166" t="s">
        <v>446</v>
      </c>
      <c r="B66" s="1"/>
      <c r="C66" s="1"/>
      <c r="D66" s="1"/>
      <c r="E66" s="1"/>
      <c r="F66" s="1"/>
      <c r="G66" s="1"/>
      <c r="H66" s="1"/>
      <c r="I66" s="1">
        <v>112</v>
      </c>
      <c r="J66" s="265">
        <v>321</v>
      </c>
      <c r="K66" s="265" t="s">
        <v>44</v>
      </c>
      <c r="L66" s="265"/>
      <c r="M66" s="34">
        <f aca="true" t="shared" si="23" ref="M66:T66">M67+M68+M69</f>
        <v>72690</v>
      </c>
      <c r="N66" s="34">
        <f t="shared" si="23"/>
        <v>64277</v>
      </c>
      <c r="O66" s="38">
        <f t="shared" si="23"/>
        <v>105568</v>
      </c>
      <c r="P66" s="211">
        <f t="shared" si="23"/>
        <v>85254</v>
      </c>
      <c r="Q66" s="34">
        <f t="shared" si="23"/>
        <v>102568</v>
      </c>
      <c r="R66" s="373">
        <f t="shared" si="23"/>
        <v>100000</v>
      </c>
      <c r="S66" s="270">
        <f t="shared" si="23"/>
        <v>119000</v>
      </c>
      <c r="T66" s="34">
        <f t="shared" si="23"/>
        <v>119000</v>
      </c>
      <c r="U66" s="84">
        <f t="shared" si="17"/>
        <v>80.75742649287663</v>
      </c>
      <c r="V66" s="84">
        <f t="shared" si="18"/>
        <v>120.3087245173247</v>
      </c>
      <c r="W66" s="84">
        <f t="shared" si="19"/>
        <v>97.49629514078465</v>
      </c>
    </row>
    <row r="67" spans="1:23" ht="14.25">
      <c r="A67" s="166" t="s">
        <v>446</v>
      </c>
      <c r="B67" s="1"/>
      <c r="C67" s="1"/>
      <c r="D67" s="1"/>
      <c r="E67" s="1">
        <v>4</v>
      </c>
      <c r="F67" s="1"/>
      <c r="G67" s="1"/>
      <c r="H67" s="1"/>
      <c r="I67" s="1">
        <v>112</v>
      </c>
      <c r="J67" s="35">
        <v>3211</v>
      </c>
      <c r="K67" s="35" t="s">
        <v>221</v>
      </c>
      <c r="L67" s="35"/>
      <c r="M67" s="36">
        <v>14358</v>
      </c>
      <c r="N67" s="36">
        <v>18663</v>
      </c>
      <c r="O67" s="42">
        <v>25000</v>
      </c>
      <c r="P67" s="200">
        <v>20000</v>
      </c>
      <c r="Q67" s="158">
        <v>27000</v>
      </c>
      <c r="R67" s="374">
        <v>25000</v>
      </c>
      <c r="S67" s="245">
        <v>29000</v>
      </c>
      <c r="T67" s="158">
        <v>29000</v>
      </c>
      <c r="U67" s="84">
        <f t="shared" si="17"/>
        <v>80</v>
      </c>
      <c r="V67" s="84">
        <f t="shared" si="18"/>
        <v>135</v>
      </c>
      <c r="W67" s="84">
        <f t="shared" si="19"/>
        <v>92.5925925925926</v>
      </c>
    </row>
    <row r="68" spans="1:23" ht="14.25">
      <c r="A68" s="166" t="s">
        <v>446</v>
      </c>
      <c r="B68" s="1"/>
      <c r="C68" s="1"/>
      <c r="D68" s="1"/>
      <c r="E68" s="1">
        <v>4</v>
      </c>
      <c r="F68" s="1"/>
      <c r="G68" s="1"/>
      <c r="H68" s="1"/>
      <c r="I68" s="1">
        <v>112</v>
      </c>
      <c r="J68" s="35">
        <v>3212</v>
      </c>
      <c r="K68" s="35" t="s">
        <v>222</v>
      </c>
      <c r="L68" s="35"/>
      <c r="M68" s="36">
        <v>56212</v>
      </c>
      <c r="N68" s="36">
        <v>44174</v>
      </c>
      <c r="O68" s="42">
        <v>65568</v>
      </c>
      <c r="P68" s="200">
        <v>55254</v>
      </c>
      <c r="Q68" s="158">
        <v>65568</v>
      </c>
      <c r="R68" s="374">
        <v>60000</v>
      </c>
      <c r="S68" s="245">
        <v>80000</v>
      </c>
      <c r="T68" s="158">
        <v>80000</v>
      </c>
      <c r="U68" s="84">
        <f t="shared" si="17"/>
        <v>84.26976573938506</v>
      </c>
      <c r="V68" s="84">
        <f t="shared" si="18"/>
        <v>118.66652188076881</v>
      </c>
      <c r="W68" s="84">
        <f t="shared" si="19"/>
        <v>91.50805270863836</v>
      </c>
    </row>
    <row r="69" spans="1:23" ht="14.25">
      <c r="A69" s="166" t="s">
        <v>446</v>
      </c>
      <c r="B69" s="1"/>
      <c r="C69" s="1"/>
      <c r="D69" s="1"/>
      <c r="E69" s="1">
        <v>4</v>
      </c>
      <c r="F69" s="1"/>
      <c r="G69" s="1"/>
      <c r="H69" s="1"/>
      <c r="I69" s="1">
        <v>112</v>
      </c>
      <c r="J69" s="35">
        <v>3213</v>
      </c>
      <c r="K69" s="35" t="s">
        <v>223</v>
      </c>
      <c r="L69" s="35"/>
      <c r="M69" s="36">
        <v>2120</v>
      </c>
      <c r="N69" s="36">
        <v>1440</v>
      </c>
      <c r="O69" s="42">
        <v>15000</v>
      </c>
      <c r="P69" s="200">
        <v>10000</v>
      </c>
      <c r="Q69" s="158">
        <v>10000</v>
      </c>
      <c r="R69" s="374">
        <v>15000</v>
      </c>
      <c r="S69" s="245">
        <v>10000</v>
      </c>
      <c r="T69" s="158">
        <v>10000</v>
      </c>
      <c r="U69" s="84">
        <f t="shared" si="17"/>
        <v>66.66666666666666</v>
      </c>
      <c r="V69" s="84">
        <f t="shared" si="18"/>
        <v>100</v>
      </c>
      <c r="W69" s="84">
        <f t="shared" si="19"/>
        <v>150</v>
      </c>
    </row>
    <row r="70" spans="1:23" ht="15">
      <c r="A70" s="166" t="s">
        <v>446</v>
      </c>
      <c r="B70" s="1"/>
      <c r="C70" s="1"/>
      <c r="D70" s="1"/>
      <c r="E70" s="1"/>
      <c r="F70" s="1"/>
      <c r="G70" s="1"/>
      <c r="H70" s="1"/>
      <c r="I70" s="1">
        <v>112</v>
      </c>
      <c r="J70" s="265">
        <v>322</v>
      </c>
      <c r="K70" s="265" t="s">
        <v>100</v>
      </c>
      <c r="L70" s="265"/>
      <c r="M70" s="34">
        <f aca="true" t="shared" si="24" ref="M70:T70">M71+M72+M73</f>
        <v>104522</v>
      </c>
      <c r="N70" s="34">
        <f t="shared" si="24"/>
        <v>124568</v>
      </c>
      <c r="O70" s="38">
        <f t="shared" si="24"/>
        <v>130000</v>
      </c>
      <c r="P70" s="211">
        <f t="shared" si="24"/>
        <v>132000</v>
      </c>
      <c r="Q70" s="34">
        <f t="shared" si="24"/>
        <v>140000</v>
      </c>
      <c r="R70" s="373">
        <f t="shared" si="24"/>
        <v>130000</v>
      </c>
      <c r="S70" s="270">
        <f t="shared" si="24"/>
        <v>145000</v>
      </c>
      <c r="T70" s="34">
        <f t="shared" si="24"/>
        <v>145000</v>
      </c>
      <c r="U70" s="84">
        <f t="shared" si="17"/>
        <v>101.53846153846153</v>
      </c>
      <c r="V70" s="84">
        <f t="shared" si="18"/>
        <v>106.06060606060606</v>
      </c>
      <c r="W70" s="84">
        <f t="shared" si="19"/>
        <v>92.85714285714286</v>
      </c>
    </row>
    <row r="71" spans="1:23" ht="14.25">
      <c r="A71" s="166" t="s">
        <v>446</v>
      </c>
      <c r="B71" s="1"/>
      <c r="C71" s="1"/>
      <c r="D71" s="1"/>
      <c r="E71" s="1">
        <v>4</v>
      </c>
      <c r="F71" s="1"/>
      <c r="G71" s="1"/>
      <c r="H71" s="1"/>
      <c r="I71" s="1">
        <v>112</v>
      </c>
      <c r="J71" s="35">
        <v>3221</v>
      </c>
      <c r="K71" s="35" t="s">
        <v>224</v>
      </c>
      <c r="L71" s="35"/>
      <c r="M71" s="36">
        <v>33295</v>
      </c>
      <c r="N71" s="36">
        <v>33029</v>
      </c>
      <c r="O71" s="42">
        <v>30000</v>
      </c>
      <c r="P71" s="200">
        <v>30000</v>
      </c>
      <c r="Q71" s="158">
        <v>35000</v>
      </c>
      <c r="R71" s="374">
        <v>30000</v>
      </c>
      <c r="S71" s="245">
        <v>35000</v>
      </c>
      <c r="T71" s="158">
        <v>35000</v>
      </c>
      <c r="U71" s="84">
        <f t="shared" si="17"/>
        <v>100</v>
      </c>
      <c r="V71" s="84">
        <f t="shared" si="18"/>
        <v>116.66666666666667</v>
      </c>
      <c r="W71" s="84">
        <f t="shared" si="19"/>
        <v>85.71428571428571</v>
      </c>
    </row>
    <row r="72" spans="1:23" ht="14.25">
      <c r="A72" s="166" t="s">
        <v>446</v>
      </c>
      <c r="B72" s="1"/>
      <c r="C72" s="1"/>
      <c r="D72" s="1"/>
      <c r="E72" s="1">
        <v>4</v>
      </c>
      <c r="F72" s="1"/>
      <c r="G72" s="1"/>
      <c r="H72" s="1"/>
      <c r="I72" s="1">
        <v>112</v>
      </c>
      <c r="J72" s="35">
        <v>3223</v>
      </c>
      <c r="K72" s="44" t="s">
        <v>225</v>
      </c>
      <c r="L72" s="43"/>
      <c r="M72" s="36">
        <v>66119</v>
      </c>
      <c r="N72" s="36">
        <v>82868</v>
      </c>
      <c r="O72" s="42">
        <v>90000</v>
      </c>
      <c r="P72" s="200">
        <v>80000</v>
      </c>
      <c r="Q72" s="158">
        <v>95000</v>
      </c>
      <c r="R72" s="374">
        <v>90000</v>
      </c>
      <c r="S72" s="245">
        <v>100000</v>
      </c>
      <c r="T72" s="158">
        <v>100000</v>
      </c>
      <c r="U72" s="84">
        <f t="shared" si="17"/>
        <v>88.88888888888889</v>
      </c>
      <c r="V72" s="84">
        <f t="shared" si="18"/>
        <v>118.75</v>
      </c>
      <c r="W72" s="84">
        <f t="shared" si="19"/>
        <v>94.73684210526315</v>
      </c>
    </row>
    <row r="73" spans="1:23" ht="14.25">
      <c r="A73" s="166" t="s">
        <v>446</v>
      </c>
      <c r="B73" s="1"/>
      <c r="C73" s="1"/>
      <c r="D73" s="1"/>
      <c r="E73" s="1">
        <v>4</v>
      </c>
      <c r="F73" s="1"/>
      <c r="G73" s="1"/>
      <c r="H73" s="1"/>
      <c r="I73" s="1">
        <v>112</v>
      </c>
      <c r="J73" s="35">
        <v>3225</v>
      </c>
      <c r="K73" s="35" t="s">
        <v>226</v>
      </c>
      <c r="L73" s="35"/>
      <c r="M73" s="36">
        <v>5108</v>
      </c>
      <c r="N73" s="36">
        <v>8671</v>
      </c>
      <c r="O73" s="42">
        <v>10000</v>
      </c>
      <c r="P73" s="200">
        <v>22000</v>
      </c>
      <c r="Q73" s="158">
        <v>10000</v>
      </c>
      <c r="R73" s="374">
        <v>10000</v>
      </c>
      <c r="S73" s="245">
        <v>10000</v>
      </c>
      <c r="T73" s="158">
        <v>10000</v>
      </c>
      <c r="U73" s="84">
        <f t="shared" si="17"/>
        <v>220.00000000000003</v>
      </c>
      <c r="V73" s="84">
        <f t="shared" si="18"/>
        <v>45.45454545454545</v>
      </c>
      <c r="W73" s="84">
        <f t="shared" si="19"/>
        <v>100</v>
      </c>
    </row>
    <row r="74" spans="1:23" ht="15">
      <c r="A74" s="166" t="s">
        <v>446</v>
      </c>
      <c r="B74" s="1"/>
      <c r="C74" s="1"/>
      <c r="D74" s="1"/>
      <c r="E74" s="1"/>
      <c r="F74" s="1"/>
      <c r="G74" s="1"/>
      <c r="H74" s="1"/>
      <c r="I74" s="1">
        <v>112</v>
      </c>
      <c r="J74" s="265">
        <v>323</v>
      </c>
      <c r="K74" s="265" t="s">
        <v>46</v>
      </c>
      <c r="L74" s="265"/>
      <c r="M74" s="34">
        <f>M75+M76+M77+M78+M79+M80+M81+M82+M83+M85+M86</f>
        <v>235923</v>
      </c>
      <c r="N74" s="34">
        <f>N75+N76+N77+N78+N79+N80+N81+N82+N83+N85+N86</f>
        <v>446023</v>
      </c>
      <c r="O74" s="38">
        <f>O75+O76+O77+O78+O79+O80+O81+O82+O83+O85+O86</f>
        <v>298000</v>
      </c>
      <c r="P74" s="211">
        <f>P75+P76+P77+P78+P79+P80+P81+P82+P83+P85+P86+P84</f>
        <v>258689</v>
      </c>
      <c r="Q74" s="34">
        <f>Q75+Q76+Q77+Q78+Q79+Q80+Q81+Q82+Q83+Q85+Q86</f>
        <v>300000</v>
      </c>
      <c r="R74" s="373">
        <f>R75+R76+R77+R78+R79+R80+R81+R82+R83+R85+R86+R84</f>
        <v>306500</v>
      </c>
      <c r="S74" s="270">
        <f>S75+S76+S77+S78+S79+S80+S81+S82+S83+S85+S86+S84</f>
        <v>339000</v>
      </c>
      <c r="T74" s="34">
        <f>T75+T76+T77+T78+T79+T80+T81+T82+T83+T85+T86+T84</f>
        <v>354000</v>
      </c>
      <c r="U74" s="84">
        <f t="shared" si="17"/>
        <v>86.80838926174496</v>
      </c>
      <c r="V74" s="84">
        <f t="shared" si="18"/>
        <v>115.96936862410074</v>
      </c>
      <c r="W74" s="84">
        <f t="shared" si="19"/>
        <v>102.16666666666667</v>
      </c>
    </row>
    <row r="75" spans="1:23" ht="14.25">
      <c r="A75" s="166" t="s">
        <v>446</v>
      </c>
      <c r="B75" s="1"/>
      <c r="C75" s="1">
        <v>2</v>
      </c>
      <c r="D75" s="1">
        <v>3</v>
      </c>
      <c r="E75" s="1">
        <v>4</v>
      </c>
      <c r="F75" s="1"/>
      <c r="G75" s="1"/>
      <c r="H75" s="1"/>
      <c r="I75" s="1">
        <v>112</v>
      </c>
      <c r="J75" s="35">
        <v>3231</v>
      </c>
      <c r="K75" s="35" t="s">
        <v>228</v>
      </c>
      <c r="L75" s="193"/>
      <c r="M75" s="36">
        <v>56529</v>
      </c>
      <c r="N75" s="36">
        <v>41681</v>
      </c>
      <c r="O75" s="42">
        <v>50000</v>
      </c>
      <c r="P75" s="200">
        <v>55000</v>
      </c>
      <c r="Q75" s="158">
        <v>50000</v>
      </c>
      <c r="R75" s="374">
        <v>50000</v>
      </c>
      <c r="S75" s="245">
        <v>52000</v>
      </c>
      <c r="T75" s="158">
        <v>52000</v>
      </c>
      <c r="U75" s="84">
        <f t="shared" si="17"/>
        <v>110.00000000000001</v>
      </c>
      <c r="V75" s="84">
        <f t="shared" si="18"/>
        <v>90.9090909090909</v>
      </c>
      <c r="W75" s="84">
        <f t="shared" si="19"/>
        <v>100</v>
      </c>
    </row>
    <row r="76" spans="1:23" ht="14.25">
      <c r="A76" s="166" t="s">
        <v>446</v>
      </c>
      <c r="B76" s="1"/>
      <c r="C76" s="1">
        <v>2</v>
      </c>
      <c r="D76" s="1">
        <v>3</v>
      </c>
      <c r="E76" s="1">
        <v>4</v>
      </c>
      <c r="F76" s="1"/>
      <c r="G76" s="1"/>
      <c r="H76" s="1"/>
      <c r="I76" s="1">
        <v>112</v>
      </c>
      <c r="J76" s="35">
        <v>3232</v>
      </c>
      <c r="K76" s="35" t="s">
        <v>229</v>
      </c>
      <c r="L76" s="193"/>
      <c r="M76" s="36">
        <v>12606</v>
      </c>
      <c r="N76" s="36">
        <v>4368</v>
      </c>
      <c r="O76" s="42">
        <v>3000</v>
      </c>
      <c r="P76" s="200">
        <v>5174</v>
      </c>
      <c r="Q76" s="158">
        <v>3000</v>
      </c>
      <c r="R76" s="374">
        <v>5000</v>
      </c>
      <c r="S76" s="245">
        <v>10000</v>
      </c>
      <c r="T76" s="158">
        <v>10000</v>
      </c>
      <c r="U76" s="84">
        <f t="shared" si="17"/>
        <v>172.46666666666667</v>
      </c>
      <c r="V76" s="84">
        <f t="shared" si="18"/>
        <v>57.98221878623888</v>
      </c>
      <c r="W76" s="84">
        <f t="shared" si="19"/>
        <v>166.66666666666669</v>
      </c>
    </row>
    <row r="77" spans="1:23" ht="14.25">
      <c r="A77" s="166" t="s">
        <v>446</v>
      </c>
      <c r="B77" s="1"/>
      <c r="C77" s="1">
        <v>2</v>
      </c>
      <c r="D77" s="1">
        <v>3</v>
      </c>
      <c r="E77" s="1">
        <v>4</v>
      </c>
      <c r="F77" s="1"/>
      <c r="G77" s="1"/>
      <c r="H77" s="1"/>
      <c r="I77" s="1">
        <v>112</v>
      </c>
      <c r="J77" s="35">
        <v>3232</v>
      </c>
      <c r="K77" s="35" t="s">
        <v>389</v>
      </c>
      <c r="L77" s="193"/>
      <c r="M77" s="36">
        <v>12876</v>
      </c>
      <c r="N77" s="36">
        <v>11377</v>
      </c>
      <c r="O77" s="42">
        <v>10000</v>
      </c>
      <c r="P77" s="200">
        <v>3875</v>
      </c>
      <c r="Q77" s="158">
        <v>10000</v>
      </c>
      <c r="R77" s="374">
        <v>10000</v>
      </c>
      <c r="S77" s="245">
        <v>10000</v>
      </c>
      <c r="T77" s="158">
        <v>10000</v>
      </c>
      <c r="U77" s="84">
        <f t="shared" si="17"/>
        <v>38.75</v>
      </c>
      <c r="V77" s="84">
        <f t="shared" si="18"/>
        <v>258.06451612903226</v>
      </c>
      <c r="W77" s="84">
        <f t="shared" si="19"/>
        <v>100</v>
      </c>
    </row>
    <row r="78" spans="1:23" ht="14.25">
      <c r="A78" s="166" t="s">
        <v>446</v>
      </c>
      <c r="B78" s="1"/>
      <c r="C78" s="1">
        <v>2</v>
      </c>
      <c r="D78" s="1">
        <v>3</v>
      </c>
      <c r="E78" s="1">
        <v>4</v>
      </c>
      <c r="F78" s="1"/>
      <c r="G78" s="1"/>
      <c r="H78" s="1"/>
      <c r="I78" s="1">
        <v>112</v>
      </c>
      <c r="J78" s="35">
        <v>3233</v>
      </c>
      <c r="K78" s="35" t="s">
        <v>215</v>
      </c>
      <c r="L78" s="193"/>
      <c r="M78" s="36">
        <v>39617</v>
      </c>
      <c r="N78" s="36">
        <v>35000</v>
      </c>
      <c r="O78" s="42">
        <v>33000</v>
      </c>
      <c r="P78" s="200">
        <v>33000</v>
      </c>
      <c r="Q78" s="158">
        <v>35000</v>
      </c>
      <c r="R78" s="374">
        <v>30000</v>
      </c>
      <c r="S78" s="245">
        <v>35000</v>
      </c>
      <c r="T78" s="158">
        <v>35000</v>
      </c>
      <c r="U78" s="84">
        <f t="shared" si="17"/>
        <v>100</v>
      </c>
      <c r="V78" s="84">
        <f t="shared" si="18"/>
        <v>106.06060606060606</v>
      </c>
      <c r="W78" s="84">
        <f t="shared" si="19"/>
        <v>85.71428571428571</v>
      </c>
    </row>
    <row r="79" spans="1:23" ht="14.25">
      <c r="A79" s="166" t="s">
        <v>446</v>
      </c>
      <c r="B79" s="1"/>
      <c r="C79" s="1">
        <v>2</v>
      </c>
      <c r="D79" s="1">
        <v>3</v>
      </c>
      <c r="E79" s="1">
        <v>4</v>
      </c>
      <c r="F79" s="1"/>
      <c r="G79" s="1"/>
      <c r="H79" s="1"/>
      <c r="I79" s="1">
        <v>112</v>
      </c>
      <c r="J79" s="35">
        <v>3234</v>
      </c>
      <c r="K79" s="44" t="s">
        <v>230</v>
      </c>
      <c r="L79" s="194"/>
      <c r="M79" s="36">
        <v>4742</v>
      </c>
      <c r="N79" s="36">
        <v>19341</v>
      </c>
      <c r="O79" s="42">
        <v>5000</v>
      </c>
      <c r="P79" s="200">
        <v>6500</v>
      </c>
      <c r="Q79" s="158">
        <v>5000</v>
      </c>
      <c r="R79" s="374">
        <v>6500</v>
      </c>
      <c r="S79" s="245">
        <v>30000</v>
      </c>
      <c r="T79" s="158">
        <v>30000</v>
      </c>
      <c r="U79" s="84">
        <f t="shared" si="17"/>
        <v>130</v>
      </c>
      <c r="V79" s="84">
        <f t="shared" si="18"/>
        <v>76.92307692307693</v>
      </c>
      <c r="W79" s="84">
        <f t="shared" si="19"/>
        <v>130</v>
      </c>
    </row>
    <row r="80" spans="1:23" ht="14.25">
      <c r="A80" s="166" t="s">
        <v>446</v>
      </c>
      <c r="B80" s="1"/>
      <c r="C80" s="1">
        <v>2</v>
      </c>
      <c r="D80" s="1">
        <v>3</v>
      </c>
      <c r="E80" s="1">
        <v>4</v>
      </c>
      <c r="F80" s="1"/>
      <c r="G80" s="1"/>
      <c r="H80" s="1"/>
      <c r="I80" s="1">
        <v>112</v>
      </c>
      <c r="J80" s="35">
        <v>3237</v>
      </c>
      <c r="K80" s="44" t="s">
        <v>231</v>
      </c>
      <c r="L80" s="194"/>
      <c r="M80" s="36">
        <v>44737</v>
      </c>
      <c r="N80" s="36">
        <v>128786</v>
      </c>
      <c r="O80" s="42">
        <v>100000</v>
      </c>
      <c r="P80" s="200">
        <v>50000</v>
      </c>
      <c r="Q80" s="158">
        <v>100000</v>
      </c>
      <c r="R80" s="374">
        <v>100000</v>
      </c>
      <c r="S80" s="245">
        <v>100000</v>
      </c>
      <c r="T80" s="158">
        <v>100000</v>
      </c>
      <c r="U80" s="84">
        <f t="shared" si="17"/>
        <v>50</v>
      </c>
      <c r="V80" s="84">
        <f t="shared" si="18"/>
        <v>200</v>
      </c>
      <c r="W80" s="84">
        <f t="shared" si="19"/>
        <v>100</v>
      </c>
    </row>
    <row r="81" spans="1:23" ht="14.25">
      <c r="A81" s="166" t="s">
        <v>446</v>
      </c>
      <c r="B81" s="1"/>
      <c r="C81" s="1">
        <v>2</v>
      </c>
      <c r="D81" s="1">
        <v>3</v>
      </c>
      <c r="E81" s="1">
        <v>4</v>
      </c>
      <c r="F81" s="1"/>
      <c r="G81" s="1"/>
      <c r="H81" s="1"/>
      <c r="I81" s="1">
        <v>112</v>
      </c>
      <c r="J81" s="35">
        <v>3237</v>
      </c>
      <c r="K81" s="35" t="s">
        <v>232</v>
      </c>
      <c r="L81" s="193"/>
      <c r="M81" s="36">
        <v>24401</v>
      </c>
      <c r="N81" s="36">
        <v>60498</v>
      </c>
      <c r="O81" s="42">
        <v>60000</v>
      </c>
      <c r="P81" s="200">
        <v>40000</v>
      </c>
      <c r="Q81" s="158">
        <v>60000</v>
      </c>
      <c r="R81" s="374">
        <v>50000</v>
      </c>
      <c r="S81" s="245">
        <v>60000</v>
      </c>
      <c r="T81" s="158">
        <v>60000</v>
      </c>
      <c r="U81" s="84">
        <f t="shared" si="17"/>
        <v>66.66666666666666</v>
      </c>
      <c r="V81" s="84">
        <f t="shared" si="18"/>
        <v>150</v>
      </c>
      <c r="W81" s="84">
        <f t="shared" si="19"/>
        <v>83.33333333333334</v>
      </c>
    </row>
    <row r="82" spans="1:23" ht="14.25">
      <c r="A82" s="166" t="s">
        <v>446</v>
      </c>
      <c r="B82" s="1"/>
      <c r="C82" s="1">
        <v>2</v>
      </c>
      <c r="D82" s="1">
        <v>3</v>
      </c>
      <c r="E82" s="1">
        <v>4</v>
      </c>
      <c r="F82" s="1"/>
      <c r="G82" s="1"/>
      <c r="H82" s="1"/>
      <c r="I82" s="1">
        <v>112</v>
      </c>
      <c r="J82" s="35">
        <v>3237</v>
      </c>
      <c r="K82" s="35" t="s">
        <v>325</v>
      </c>
      <c r="L82" s="193"/>
      <c r="M82" s="36">
        <v>11570</v>
      </c>
      <c r="N82" s="36">
        <v>106996</v>
      </c>
      <c r="O82" s="42">
        <v>5000</v>
      </c>
      <c r="P82" s="200">
        <v>5000</v>
      </c>
      <c r="Q82" s="158">
        <v>5000</v>
      </c>
      <c r="R82" s="374">
        <v>5000</v>
      </c>
      <c r="S82" s="245">
        <v>10000</v>
      </c>
      <c r="T82" s="158">
        <v>10000</v>
      </c>
      <c r="U82" s="84">
        <f t="shared" si="17"/>
        <v>100</v>
      </c>
      <c r="V82" s="84">
        <f t="shared" si="18"/>
        <v>100</v>
      </c>
      <c r="W82" s="84">
        <f t="shared" si="19"/>
        <v>100</v>
      </c>
    </row>
    <row r="83" spans="1:23" ht="14.25">
      <c r="A83" s="166" t="s">
        <v>446</v>
      </c>
      <c r="B83" s="1"/>
      <c r="C83" s="1">
        <v>2</v>
      </c>
      <c r="D83" s="1">
        <v>3</v>
      </c>
      <c r="E83" s="1">
        <v>4</v>
      </c>
      <c r="F83" s="1"/>
      <c r="G83" s="1"/>
      <c r="H83" s="1"/>
      <c r="I83" s="1">
        <v>112</v>
      </c>
      <c r="J83" s="35">
        <v>3237</v>
      </c>
      <c r="K83" s="35" t="s">
        <v>350</v>
      </c>
      <c r="L83" s="193"/>
      <c r="M83" s="36">
        <v>4124</v>
      </c>
      <c r="N83" s="36">
        <v>24600</v>
      </c>
      <c r="O83" s="42">
        <v>15000</v>
      </c>
      <c r="P83" s="200">
        <v>6640</v>
      </c>
      <c r="Q83" s="158">
        <v>15000</v>
      </c>
      <c r="R83" s="374">
        <v>10000</v>
      </c>
      <c r="S83" s="245">
        <v>15000</v>
      </c>
      <c r="T83" s="158">
        <v>15000</v>
      </c>
      <c r="U83" s="84">
        <f t="shared" si="17"/>
        <v>44.266666666666666</v>
      </c>
      <c r="V83" s="84">
        <f t="shared" si="18"/>
        <v>225.90361445783134</v>
      </c>
      <c r="W83" s="84">
        <f t="shared" si="19"/>
        <v>66.66666666666666</v>
      </c>
    </row>
    <row r="84" spans="1:23" ht="14.25">
      <c r="A84" s="166" t="s">
        <v>446</v>
      </c>
      <c r="B84" s="1"/>
      <c r="C84" s="1"/>
      <c r="D84" s="1">
        <v>3</v>
      </c>
      <c r="E84" s="1">
        <v>4</v>
      </c>
      <c r="F84" s="1"/>
      <c r="G84" s="1"/>
      <c r="H84" s="1"/>
      <c r="I84" s="1">
        <v>112</v>
      </c>
      <c r="J84" s="35">
        <v>3237</v>
      </c>
      <c r="K84" s="35" t="s">
        <v>233</v>
      </c>
      <c r="L84" s="194"/>
      <c r="M84" s="36"/>
      <c r="N84" s="36">
        <v>0</v>
      </c>
      <c r="O84" s="42">
        <v>0</v>
      </c>
      <c r="P84" s="200">
        <v>40000</v>
      </c>
      <c r="Q84" s="158">
        <v>0</v>
      </c>
      <c r="R84" s="374">
        <v>20000</v>
      </c>
      <c r="S84" s="245">
        <v>0</v>
      </c>
      <c r="T84" s="158">
        <v>15000</v>
      </c>
      <c r="U84" s="84" t="e">
        <f t="shared" si="17"/>
        <v>#DIV/0!</v>
      </c>
      <c r="V84" s="84">
        <f t="shared" si="18"/>
        <v>0</v>
      </c>
      <c r="W84" s="84"/>
    </row>
    <row r="85" spans="1:23" ht="14.25">
      <c r="A85" s="166" t="s">
        <v>446</v>
      </c>
      <c r="B85" s="1"/>
      <c r="C85" s="1">
        <v>2</v>
      </c>
      <c r="D85" s="1">
        <v>3</v>
      </c>
      <c r="E85" s="1">
        <v>4</v>
      </c>
      <c r="F85" s="1"/>
      <c r="G85" s="1"/>
      <c r="H85" s="1"/>
      <c r="I85" s="1">
        <v>112</v>
      </c>
      <c r="J85" s="35">
        <v>3238</v>
      </c>
      <c r="K85" s="44" t="s">
        <v>234</v>
      </c>
      <c r="L85" s="194"/>
      <c r="M85" s="36">
        <v>8587</v>
      </c>
      <c r="N85" s="36">
        <v>6470</v>
      </c>
      <c r="O85" s="42">
        <v>7000</v>
      </c>
      <c r="P85" s="200">
        <v>11000</v>
      </c>
      <c r="Q85" s="158">
        <v>7000</v>
      </c>
      <c r="R85" s="374">
        <v>10000</v>
      </c>
      <c r="S85" s="245">
        <v>7000</v>
      </c>
      <c r="T85" s="158">
        <v>7000</v>
      </c>
      <c r="U85" s="84">
        <f t="shared" si="17"/>
        <v>157.14285714285714</v>
      </c>
      <c r="V85" s="84">
        <f t="shared" si="18"/>
        <v>63.63636363636363</v>
      </c>
      <c r="W85" s="84">
        <f t="shared" si="19"/>
        <v>142.85714285714286</v>
      </c>
    </row>
    <row r="86" spans="1:23" ht="14.25">
      <c r="A86" s="166" t="s">
        <v>446</v>
      </c>
      <c r="B86" s="1"/>
      <c r="C86" s="1">
        <v>2</v>
      </c>
      <c r="D86" s="1">
        <v>3</v>
      </c>
      <c r="E86" s="1">
        <v>4</v>
      </c>
      <c r="F86" s="1"/>
      <c r="G86" s="1"/>
      <c r="H86" s="1"/>
      <c r="I86" s="1">
        <v>112</v>
      </c>
      <c r="J86" s="35">
        <v>3239</v>
      </c>
      <c r="K86" s="44" t="s">
        <v>235</v>
      </c>
      <c r="L86" s="194"/>
      <c r="M86" s="36">
        <v>16134</v>
      </c>
      <c r="N86" s="36">
        <v>6906</v>
      </c>
      <c r="O86" s="42">
        <v>10000</v>
      </c>
      <c r="P86" s="200">
        <v>2500</v>
      </c>
      <c r="Q86" s="158">
        <v>10000</v>
      </c>
      <c r="R86" s="374">
        <v>10000</v>
      </c>
      <c r="S86" s="245">
        <v>10000</v>
      </c>
      <c r="T86" s="158">
        <v>10000</v>
      </c>
      <c r="U86" s="84">
        <f t="shared" si="17"/>
        <v>25</v>
      </c>
      <c r="V86" s="84">
        <f t="shared" si="18"/>
        <v>400</v>
      </c>
      <c r="W86" s="84">
        <f t="shared" si="19"/>
        <v>100</v>
      </c>
    </row>
    <row r="87" spans="1:23" ht="15">
      <c r="A87" s="166" t="s">
        <v>446</v>
      </c>
      <c r="B87" s="1"/>
      <c r="C87" s="1"/>
      <c r="D87" s="1"/>
      <c r="E87" s="1"/>
      <c r="F87" s="1"/>
      <c r="G87" s="1"/>
      <c r="H87" s="1"/>
      <c r="I87" s="1">
        <v>112</v>
      </c>
      <c r="J87" s="265">
        <v>329</v>
      </c>
      <c r="K87" s="265" t="s">
        <v>110</v>
      </c>
      <c r="L87" s="265"/>
      <c r="M87" s="34">
        <f aca="true" t="shared" si="25" ref="M87:T87">M88+M89+M90+M91</f>
        <v>122806</v>
      </c>
      <c r="N87" s="34">
        <f t="shared" si="25"/>
        <v>61751</v>
      </c>
      <c r="O87" s="38">
        <f t="shared" si="25"/>
        <v>53000</v>
      </c>
      <c r="P87" s="211">
        <f t="shared" si="25"/>
        <v>49915</v>
      </c>
      <c r="Q87" s="34">
        <f t="shared" si="25"/>
        <v>53000</v>
      </c>
      <c r="R87" s="373">
        <f t="shared" si="25"/>
        <v>51500</v>
      </c>
      <c r="S87" s="270">
        <f t="shared" si="25"/>
        <v>55000</v>
      </c>
      <c r="T87" s="34">
        <f t="shared" si="25"/>
        <v>55000</v>
      </c>
      <c r="U87" s="84">
        <f t="shared" si="17"/>
        <v>94.17924528301886</v>
      </c>
      <c r="V87" s="84">
        <f t="shared" si="18"/>
        <v>106.18050686166482</v>
      </c>
      <c r="W87" s="84">
        <f t="shared" si="19"/>
        <v>97.16981132075472</v>
      </c>
    </row>
    <row r="88" spans="1:23" ht="14.25">
      <c r="A88" s="166" t="s">
        <v>446</v>
      </c>
      <c r="B88" s="1"/>
      <c r="C88" s="1"/>
      <c r="D88" s="1"/>
      <c r="E88" s="1">
        <v>4</v>
      </c>
      <c r="F88" s="1"/>
      <c r="G88" s="1"/>
      <c r="H88" s="1"/>
      <c r="I88" s="1">
        <v>112</v>
      </c>
      <c r="J88" s="35">
        <v>3292</v>
      </c>
      <c r="K88" s="44" t="s">
        <v>236</v>
      </c>
      <c r="L88" s="194"/>
      <c r="M88" s="36">
        <v>22582</v>
      </c>
      <c r="N88" s="36">
        <v>18549</v>
      </c>
      <c r="O88" s="42">
        <v>16000</v>
      </c>
      <c r="P88" s="200">
        <v>16515</v>
      </c>
      <c r="Q88" s="158">
        <v>16000</v>
      </c>
      <c r="R88" s="374">
        <v>18000</v>
      </c>
      <c r="S88" s="245">
        <v>16000</v>
      </c>
      <c r="T88" s="158">
        <v>16000</v>
      </c>
      <c r="U88" s="84">
        <f t="shared" si="17"/>
        <v>103.21875</v>
      </c>
      <c r="V88" s="84">
        <f t="shared" si="18"/>
        <v>96.88162276718136</v>
      </c>
      <c r="W88" s="84">
        <f t="shared" si="19"/>
        <v>112.5</v>
      </c>
    </row>
    <row r="89" spans="1:23" ht="14.25">
      <c r="A89" s="166" t="s">
        <v>446</v>
      </c>
      <c r="B89" s="1"/>
      <c r="C89" s="1"/>
      <c r="D89" s="1"/>
      <c r="E89" s="1">
        <v>4</v>
      </c>
      <c r="F89" s="1"/>
      <c r="G89" s="1"/>
      <c r="H89" s="1"/>
      <c r="I89" s="1">
        <v>112</v>
      </c>
      <c r="J89" s="35">
        <v>3293</v>
      </c>
      <c r="K89" s="44" t="s">
        <v>217</v>
      </c>
      <c r="L89" s="194"/>
      <c r="M89" s="36">
        <v>60292</v>
      </c>
      <c r="N89" s="36">
        <v>30000</v>
      </c>
      <c r="O89" s="42">
        <v>30000</v>
      </c>
      <c r="P89" s="200">
        <v>30000</v>
      </c>
      <c r="Q89" s="158">
        <v>30000</v>
      </c>
      <c r="R89" s="374">
        <v>30000</v>
      </c>
      <c r="S89" s="245">
        <v>30000</v>
      </c>
      <c r="T89" s="158">
        <v>30000</v>
      </c>
      <c r="U89" s="84">
        <f t="shared" si="17"/>
        <v>100</v>
      </c>
      <c r="V89" s="84">
        <f t="shared" si="18"/>
        <v>100</v>
      </c>
      <c r="W89" s="84">
        <f t="shared" si="19"/>
        <v>100</v>
      </c>
    </row>
    <row r="90" spans="1:23" ht="14.25">
      <c r="A90" s="166" t="s">
        <v>446</v>
      </c>
      <c r="B90" s="1"/>
      <c r="C90" s="1"/>
      <c r="D90" s="1"/>
      <c r="E90" s="1">
        <v>4</v>
      </c>
      <c r="F90" s="1"/>
      <c r="G90" s="1"/>
      <c r="H90" s="1"/>
      <c r="I90" s="1">
        <v>112</v>
      </c>
      <c r="J90" s="35">
        <v>3294</v>
      </c>
      <c r="K90" s="44" t="s">
        <v>237</v>
      </c>
      <c r="L90" s="194"/>
      <c r="M90" s="36">
        <v>1649</v>
      </c>
      <c r="N90" s="36">
        <v>12244</v>
      </c>
      <c r="O90" s="42">
        <v>2000</v>
      </c>
      <c r="P90" s="200">
        <v>2400</v>
      </c>
      <c r="Q90" s="158">
        <v>2000</v>
      </c>
      <c r="R90" s="374">
        <v>2500</v>
      </c>
      <c r="S90" s="245">
        <v>2000</v>
      </c>
      <c r="T90" s="158">
        <v>2000</v>
      </c>
      <c r="U90" s="84">
        <f t="shared" si="17"/>
        <v>120</v>
      </c>
      <c r="V90" s="84">
        <f t="shared" si="18"/>
        <v>83.33333333333334</v>
      </c>
      <c r="W90" s="84">
        <f t="shared" si="19"/>
        <v>125</v>
      </c>
    </row>
    <row r="91" spans="1:23" ht="14.25">
      <c r="A91" s="166" t="s">
        <v>446</v>
      </c>
      <c r="B91" s="1"/>
      <c r="C91" s="1"/>
      <c r="D91" s="1"/>
      <c r="E91" s="1">
        <v>4</v>
      </c>
      <c r="F91" s="1"/>
      <c r="G91" s="1"/>
      <c r="H91" s="1"/>
      <c r="I91" s="1">
        <v>112</v>
      </c>
      <c r="J91" s="35">
        <v>3299</v>
      </c>
      <c r="K91" s="35" t="s">
        <v>110</v>
      </c>
      <c r="L91" s="193"/>
      <c r="M91" s="36">
        <v>38283</v>
      </c>
      <c r="N91" s="36">
        <v>958</v>
      </c>
      <c r="O91" s="42">
        <v>5000</v>
      </c>
      <c r="P91" s="200">
        <v>1000</v>
      </c>
      <c r="Q91" s="158">
        <v>5000</v>
      </c>
      <c r="R91" s="374">
        <v>1000</v>
      </c>
      <c r="S91" s="245">
        <v>7000</v>
      </c>
      <c r="T91" s="158">
        <v>7000</v>
      </c>
      <c r="U91" s="84">
        <f t="shared" si="17"/>
        <v>20</v>
      </c>
      <c r="V91" s="84">
        <f t="shared" si="18"/>
        <v>500</v>
      </c>
      <c r="W91" s="84">
        <f t="shared" si="19"/>
        <v>20</v>
      </c>
    </row>
    <row r="92" spans="1:23" ht="14.25">
      <c r="A92" s="166" t="s">
        <v>446</v>
      </c>
      <c r="B92" s="1"/>
      <c r="C92" s="1"/>
      <c r="D92" s="1"/>
      <c r="E92" s="1"/>
      <c r="F92" s="1"/>
      <c r="G92" s="1"/>
      <c r="H92" s="1"/>
      <c r="I92" s="1">
        <v>112</v>
      </c>
      <c r="J92" s="35">
        <v>34</v>
      </c>
      <c r="K92" s="44" t="s">
        <v>48</v>
      </c>
      <c r="L92" s="43"/>
      <c r="M92" s="36">
        <f aca="true" t="shared" si="26" ref="M92:T92">M93+M94</f>
        <v>22586</v>
      </c>
      <c r="N92" s="36">
        <f t="shared" si="26"/>
        <v>59816</v>
      </c>
      <c r="O92" s="42">
        <f t="shared" si="26"/>
        <v>17000</v>
      </c>
      <c r="P92" s="200">
        <f t="shared" si="26"/>
        <v>22500</v>
      </c>
      <c r="Q92" s="158">
        <f t="shared" si="26"/>
        <v>17000</v>
      </c>
      <c r="R92" s="374">
        <f t="shared" si="26"/>
        <v>22000</v>
      </c>
      <c r="S92" s="245">
        <f t="shared" si="26"/>
        <v>19000</v>
      </c>
      <c r="T92" s="158">
        <f t="shared" si="26"/>
        <v>19000</v>
      </c>
      <c r="U92" s="84">
        <f t="shared" si="17"/>
        <v>132.35294117647058</v>
      </c>
      <c r="V92" s="84">
        <f t="shared" si="18"/>
        <v>75.55555555555556</v>
      </c>
      <c r="W92" s="84">
        <f t="shared" si="19"/>
        <v>129.41176470588235</v>
      </c>
    </row>
    <row r="93" spans="1:23" ht="14.25">
      <c r="A93" s="166" t="s">
        <v>446</v>
      </c>
      <c r="B93" s="1"/>
      <c r="C93" s="1"/>
      <c r="D93" s="1"/>
      <c r="E93" s="1">
        <v>4</v>
      </c>
      <c r="F93" s="1"/>
      <c r="G93" s="1"/>
      <c r="H93" s="1"/>
      <c r="I93" s="1">
        <v>112</v>
      </c>
      <c r="J93" s="35">
        <v>3431</v>
      </c>
      <c r="K93" s="35" t="s">
        <v>238</v>
      </c>
      <c r="L93" s="35"/>
      <c r="M93" s="36">
        <v>11538</v>
      </c>
      <c r="N93" s="36">
        <v>14849</v>
      </c>
      <c r="O93" s="42">
        <v>12000</v>
      </c>
      <c r="P93" s="200">
        <v>16000</v>
      </c>
      <c r="Q93" s="158">
        <v>12000</v>
      </c>
      <c r="R93" s="374">
        <v>16000</v>
      </c>
      <c r="S93" s="245">
        <v>13000</v>
      </c>
      <c r="T93" s="158">
        <v>13000</v>
      </c>
      <c r="U93" s="84">
        <f t="shared" si="17"/>
        <v>133.33333333333331</v>
      </c>
      <c r="V93" s="84">
        <f t="shared" si="18"/>
        <v>75</v>
      </c>
      <c r="W93" s="84">
        <f t="shared" si="19"/>
        <v>133.33333333333331</v>
      </c>
    </row>
    <row r="94" spans="1:23" ht="14.25">
      <c r="A94" s="166" t="s">
        <v>446</v>
      </c>
      <c r="B94" s="1"/>
      <c r="C94" s="1"/>
      <c r="D94" s="1"/>
      <c r="E94" s="1">
        <v>4</v>
      </c>
      <c r="F94" s="1"/>
      <c r="G94" s="1"/>
      <c r="H94" s="1"/>
      <c r="I94" s="1">
        <v>112</v>
      </c>
      <c r="J94" s="79">
        <v>3439</v>
      </c>
      <c r="K94" s="79" t="s">
        <v>50</v>
      </c>
      <c r="L94" s="79"/>
      <c r="M94" s="80">
        <v>11048</v>
      </c>
      <c r="N94" s="80">
        <v>44967</v>
      </c>
      <c r="O94" s="232">
        <v>5000</v>
      </c>
      <c r="P94" s="219">
        <v>6500</v>
      </c>
      <c r="Q94" s="161">
        <v>5000</v>
      </c>
      <c r="R94" s="375">
        <v>6000</v>
      </c>
      <c r="S94" s="263">
        <v>6000</v>
      </c>
      <c r="T94" s="161">
        <v>6000</v>
      </c>
      <c r="U94" s="264">
        <f t="shared" si="17"/>
        <v>130</v>
      </c>
      <c r="V94" s="264">
        <f t="shared" si="18"/>
        <v>76.92307692307693</v>
      </c>
      <c r="W94" s="264">
        <f t="shared" si="19"/>
        <v>120</v>
      </c>
    </row>
    <row r="95" spans="1:23" ht="15">
      <c r="A95" s="166" t="s">
        <v>446</v>
      </c>
      <c r="B95" s="1"/>
      <c r="C95" s="1"/>
      <c r="D95" s="1"/>
      <c r="E95" s="1"/>
      <c r="F95" s="1"/>
      <c r="G95" s="1"/>
      <c r="H95" s="1"/>
      <c r="I95" s="1">
        <v>112</v>
      </c>
      <c r="J95" s="265">
        <v>381</v>
      </c>
      <c r="K95" s="265" t="s">
        <v>55</v>
      </c>
      <c r="L95" s="33"/>
      <c r="M95" s="34"/>
      <c r="N95" s="34">
        <f aca="true" t="shared" si="27" ref="N95:T95">N96+N97</f>
        <v>0</v>
      </c>
      <c r="O95" s="34">
        <f t="shared" si="27"/>
        <v>0</v>
      </c>
      <c r="P95" s="60">
        <f t="shared" si="27"/>
        <v>1255</v>
      </c>
      <c r="Q95" s="34">
        <f t="shared" si="27"/>
        <v>0</v>
      </c>
      <c r="R95" s="373">
        <f t="shared" si="27"/>
        <v>0</v>
      </c>
      <c r="S95" s="34">
        <f t="shared" si="27"/>
        <v>0</v>
      </c>
      <c r="T95" s="34">
        <f t="shared" si="27"/>
        <v>0</v>
      </c>
      <c r="U95" s="84"/>
      <c r="V95" s="84"/>
      <c r="W95" s="84"/>
    </row>
    <row r="96" spans="1:23" ht="14.25">
      <c r="A96" s="166" t="s">
        <v>446</v>
      </c>
      <c r="B96" s="1"/>
      <c r="C96" s="1"/>
      <c r="D96" s="1"/>
      <c r="E96" s="1"/>
      <c r="F96" s="1"/>
      <c r="G96" s="1"/>
      <c r="H96" s="1"/>
      <c r="I96" s="1">
        <v>112</v>
      </c>
      <c r="J96" s="35">
        <v>3811</v>
      </c>
      <c r="K96" s="35" t="s">
        <v>398</v>
      </c>
      <c r="L96" s="35"/>
      <c r="M96" s="36"/>
      <c r="N96" s="36">
        <v>0</v>
      </c>
      <c r="O96" s="36">
        <v>0</v>
      </c>
      <c r="P96" s="63">
        <v>255</v>
      </c>
      <c r="Q96" s="36">
        <v>0</v>
      </c>
      <c r="R96" s="374">
        <v>0</v>
      </c>
      <c r="S96" s="36">
        <v>0</v>
      </c>
      <c r="T96" s="158">
        <v>0</v>
      </c>
      <c r="U96" s="84"/>
      <c r="V96" s="84"/>
      <c r="W96" s="84"/>
    </row>
    <row r="97" spans="1:23" ht="15" thickBot="1">
      <c r="A97" s="166" t="s">
        <v>446</v>
      </c>
      <c r="B97" s="1"/>
      <c r="C97" s="1"/>
      <c r="D97" s="1"/>
      <c r="E97" s="1"/>
      <c r="F97" s="1"/>
      <c r="G97" s="1"/>
      <c r="H97" s="1"/>
      <c r="I97" s="1">
        <v>112</v>
      </c>
      <c r="J97" s="96">
        <v>3811</v>
      </c>
      <c r="K97" s="96" t="s">
        <v>399</v>
      </c>
      <c r="L97" s="96"/>
      <c r="M97" s="97"/>
      <c r="N97" s="97">
        <v>0</v>
      </c>
      <c r="O97" s="97">
        <v>0</v>
      </c>
      <c r="P97" s="266">
        <v>1000</v>
      </c>
      <c r="Q97" s="97">
        <v>0</v>
      </c>
      <c r="R97" s="376">
        <v>0</v>
      </c>
      <c r="S97" s="97">
        <v>0</v>
      </c>
      <c r="T97" s="159">
        <v>0</v>
      </c>
      <c r="U97" s="267"/>
      <c r="V97" s="267"/>
      <c r="W97" s="267"/>
    </row>
    <row r="98" spans="1:23" ht="15">
      <c r="A98" s="1"/>
      <c r="B98" s="1"/>
      <c r="C98" s="1"/>
      <c r="D98" s="1"/>
      <c r="E98" s="1"/>
      <c r="F98" s="1"/>
      <c r="G98" s="1"/>
      <c r="H98" s="1"/>
      <c r="I98" s="1"/>
      <c r="J98" s="118"/>
      <c r="K98" s="118" t="s">
        <v>331</v>
      </c>
      <c r="L98" s="118"/>
      <c r="M98" s="119">
        <f aca="true" t="shared" si="28" ref="M98:T98">M58</f>
        <v>1456776</v>
      </c>
      <c r="N98" s="119">
        <f t="shared" si="28"/>
        <v>1625549</v>
      </c>
      <c r="O98" s="119">
        <f t="shared" si="28"/>
        <v>1717790</v>
      </c>
      <c r="P98" s="220">
        <f t="shared" si="28"/>
        <v>1449096</v>
      </c>
      <c r="Q98" s="119">
        <f t="shared" si="28"/>
        <v>1726790</v>
      </c>
      <c r="R98" s="359">
        <f t="shared" si="28"/>
        <v>1462000</v>
      </c>
      <c r="S98" s="256">
        <f t="shared" si="28"/>
        <v>1921242</v>
      </c>
      <c r="T98" s="119">
        <f t="shared" si="28"/>
        <v>1936242</v>
      </c>
      <c r="U98" s="120"/>
      <c r="V98" s="120"/>
      <c r="W98" s="120"/>
    </row>
    <row r="99" spans="1:23" ht="15">
      <c r="A99" s="1"/>
      <c r="B99" s="1"/>
      <c r="C99" s="1"/>
      <c r="D99" s="1"/>
      <c r="E99" s="1"/>
      <c r="F99" s="1"/>
      <c r="G99" s="1"/>
      <c r="H99" s="1"/>
      <c r="I99" s="1"/>
      <c r="J99" s="94"/>
      <c r="K99" s="94"/>
      <c r="L99" s="94"/>
      <c r="M99" s="95"/>
      <c r="N99" s="95"/>
      <c r="O99" s="95"/>
      <c r="P99" s="178"/>
      <c r="Q99" s="95"/>
      <c r="R99" s="360"/>
      <c r="S99" s="257"/>
      <c r="T99" s="95"/>
      <c r="U99" s="49"/>
      <c r="V99" s="49"/>
      <c r="W99" s="49"/>
    </row>
    <row r="100" spans="1:23" ht="14.25">
      <c r="A100" s="8" t="s">
        <v>447</v>
      </c>
      <c r="B100" s="8"/>
      <c r="C100" s="8"/>
      <c r="D100" s="8"/>
      <c r="E100" s="8"/>
      <c r="F100" s="8"/>
      <c r="G100" s="8"/>
      <c r="H100" s="8"/>
      <c r="I100" s="8">
        <v>112</v>
      </c>
      <c r="J100" s="8" t="s">
        <v>143</v>
      </c>
      <c r="K100" s="8" t="s">
        <v>288</v>
      </c>
      <c r="L100" s="8"/>
      <c r="M100" s="20"/>
      <c r="N100" s="20"/>
      <c r="O100" s="20"/>
      <c r="P100" s="179"/>
      <c r="Q100" s="150"/>
      <c r="R100" s="350"/>
      <c r="S100" s="247"/>
      <c r="T100" s="150"/>
      <c r="U100" s="85"/>
      <c r="V100" s="85"/>
      <c r="W100" s="85"/>
    </row>
    <row r="101" spans="1:23" ht="15">
      <c r="A101" s="166" t="s">
        <v>447</v>
      </c>
      <c r="B101" s="1"/>
      <c r="C101" s="1"/>
      <c r="D101" s="1"/>
      <c r="E101" s="1"/>
      <c r="F101" s="1"/>
      <c r="G101" s="1"/>
      <c r="H101" s="1"/>
      <c r="I101" s="1">
        <v>112</v>
      </c>
      <c r="J101" s="33">
        <v>3</v>
      </c>
      <c r="K101" s="33" t="s">
        <v>9</v>
      </c>
      <c r="L101" s="33"/>
      <c r="M101" s="34">
        <f aca="true" t="shared" si="29" ref="M101:T101">M102</f>
        <v>52528</v>
      </c>
      <c r="N101" s="34">
        <f t="shared" si="29"/>
        <v>0</v>
      </c>
      <c r="O101" s="38">
        <f t="shared" si="29"/>
        <v>28000</v>
      </c>
      <c r="P101" s="211">
        <f t="shared" si="29"/>
        <v>35910</v>
      </c>
      <c r="Q101" s="34">
        <f t="shared" si="29"/>
        <v>3500</v>
      </c>
      <c r="R101" s="373">
        <f t="shared" si="29"/>
        <v>3500</v>
      </c>
      <c r="S101" s="270">
        <f t="shared" si="29"/>
        <v>10000</v>
      </c>
      <c r="T101" s="34">
        <f t="shared" si="29"/>
        <v>10000</v>
      </c>
      <c r="U101" s="84">
        <f aca="true" t="shared" si="30" ref="U101:W104">P101/O101*100</f>
        <v>128.25</v>
      </c>
      <c r="V101" s="84">
        <f t="shared" si="30"/>
        <v>9.746588693957115</v>
      </c>
      <c r="W101" s="84">
        <f t="shared" si="30"/>
        <v>100</v>
      </c>
    </row>
    <row r="102" spans="1:23" ht="14.25">
      <c r="A102" s="166" t="s">
        <v>447</v>
      </c>
      <c r="B102" s="1"/>
      <c r="C102" s="1"/>
      <c r="D102" s="1"/>
      <c r="E102" s="1"/>
      <c r="F102" s="1"/>
      <c r="G102" s="1"/>
      <c r="H102" s="1"/>
      <c r="I102" s="1">
        <v>112</v>
      </c>
      <c r="J102" s="35">
        <v>32</v>
      </c>
      <c r="K102" s="44" t="s">
        <v>43</v>
      </c>
      <c r="L102" s="43"/>
      <c r="M102" s="36">
        <f aca="true" t="shared" si="31" ref="M102:T102">M103+M104</f>
        <v>52528</v>
      </c>
      <c r="N102" s="36">
        <f t="shared" si="31"/>
        <v>0</v>
      </c>
      <c r="O102" s="42">
        <f t="shared" si="31"/>
        <v>28000</v>
      </c>
      <c r="P102" s="200">
        <f t="shared" si="31"/>
        <v>35910</v>
      </c>
      <c r="Q102" s="158">
        <f t="shared" si="31"/>
        <v>3500</v>
      </c>
      <c r="R102" s="374">
        <f t="shared" si="31"/>
        <v>3500</v>
      </c>
      <c r="S102" s="245">
        <f t="shared" si="31"/>
        <v>10000</v>
      </c>
      <c r="T102" s="158">
        <f t="shared" si="31"/>
        <v>10000</v>
      </c>
      <c r="U102" s="84">
        <f t="shared" si="30"/>
        <v>128.25</v>
      </c>
      <c r="V102" s="84">
        <f t="shared" si="30"/>
        <v>9.746588693957115</v>
      </c>
      <c r="W102" s="84">
        <f t="shared" si="30"/>
        <v>100</v>
      </c>
    </row>
    <row r="103" spans="1:23" ht="14.25">
      <c r="A103" s="166" t="s">
        <v>447</v>
      </c>
      <c r="B103" s="1"/>
      <c r="C103" s="1">
        <v>2</v>
      </c>
      <c r="D103" s="1">
        <v>3</v>
      </c>
      <c r="E103" s="1">
        <v>4</v>
      </c>
      <c r="F103" s="1"/>
      <c r="G103" s="1"/>
      <c r="H103" s="1"/>
      <c r="I103" s="1">
        <v>112</v>
      </c>
      <c r="J103" s="195">
        <v>323</v>
      </c>
      <c r="K103" s="195" t="s">
        <v>46</v>
      </c>
      <c r="L103" s="195"/>
      <c r="M103" s="36">
        <v>52528</v>
      </c>
      <c r="N103" s="36">
        <v>0</v>
      </c>
      <c r="O103" s="42">
        <v>28000</v>
      </c>
      <c r="P103" s="200">
        <v>35910</v>
      </c>
      <c r="Q103" s="158">
        <v>3500</v>
      </c>
      <c r="R103" s="374">
        <v>3500</v>
      </c>
      <c r="S103" s="245">
        <v>10000</v>
      </c>
      <c r="T103" s="158">
        <v>10000</v>
      </c>
      <c r="U103" s="84">
        <f t="shared" si="30"/>
        <v>128.25</v>
      </c>
      <c r="V103" s="84">
        <f t="shared" si="30"/>
        <v>9.746588693957115</v>
      </c>
      <c r="W103" s="84">
        <f t="shared" si="30"/>
        <v>100</v>
      </c>
    </row>
    <row r="104" spans="1:23" ht="15" thickBot="1">
      <c r="A104" s="166" t="s">
        <v>447</v>
      </c>
      <c r="B104" s="1"/>
      <c r="C104" s="1"/>
      <c r="D104" s="1"/>
      <c r="E104" s="1"/>
      <c r="F104" s="1"/>
      <c r="G104" s="1"/>
      <c r="H104" s="1"/>
      <c r="I104" s="1">
        <v>112</v>
      </c>
      <c r="J104" s="55">
        <v>329</v>
      </c>
      <c r="K104" s="55" t="s">
        <v>94</v>
      </c>
      <c r="L104" s="55"/>
      <c r="M104" s="36">
        <v>0</v>
      </c>
      <c r="N104" s="36">
        <v>0</v>
      </c>
      <c r="O104" s="42">
        <v>0</v>
      </c>
      <c r="P104" s="200">
        <v>0</v>
      </c>
      <c r="Q104" s="158">
        <v>0</v>
      </c>
      <c r="R104" s="374">
        <v>0</v>
      </c>
      <c r="S104" s="245">
        <v>0</v>
      </c>
      <c r="T104" s="158">
        <v>0</v>
      </c>
      <c r="U104" s="84" t="e">
        <f t="shared" si="30"/>
        <v>#DIV/0!</v>
      </c>
      <c r="V104" s="84" t="e">
        <f t="shared" si="30"/>
        <v>#DIV/0!</v>
      </c>
      <c r="W104" s="84" t="e">
        <f t="shared" si="30"/>
        <v>#DIV/0!</v>
      </c>
    </row>
    <row r="105" spans="1:23" ht="15">
      <c r="A105" s="1"/>
      <c r="B105" s="1"/>
      <c r="C105" s="1"/>
      <c r="D105" s="1"/>
      <c r="E105" s="1"/>
      <c r="F105" s="1"/>
      <c r="G105" s="1"/>
      <c r="H105" s="1"/>
      <c r="I105" s="1"/>
      <c r="J105" s="118"/>
      <c r="K105" s="118" t="s">
        <v>331</v>
      </c>
      <c r="L105" s="118"/>
      <c r="M105" s="119">
        <f aca="true" t="shared" si="32" ref="M105:T105">M101</f>
        <v>52528</v>
      </c>
      <c r="N105" s="119">
        <f t="shared" si="32"/>
        <v>0</v>
      </c>
      <c r="O105" s="119">
        <f t="shared" si="32"/>
        <v>28000</v>
      </c>
      <c r="P105" s="119">
        <f t="shared" si="32"/>
        <v>35910</v>
      </c>
      <c r="Q105" s="119">
        <f t="shared" si="32"/>
        <v>3500</v>
      </c>
      <c r="R105" s="359">
        <f t="shared" si="32"/>
        <v>3500</v>
      </c>
      <c r="S105" s="256">
        <f t="shared" si="32"/>
        <v>10000</v>
      </c>
      <c r="T105" s="119">
        <f t="shared" si="32"/>
        <v>10000</v>
      </c>
      <c r="U105" s="120"/>
      <c r="V105" s="120"/>
      <c r="W105" s="120"/>
    </row>
    <row r="106" spans="1:23" ht="15">
      <c r="A106" s="1"/>
      <c r="B106" s="1"/>
      <c r="C106" s="1"/>
      <c r="D106" s="1"/>
      <c r="E106" s="1"/>
      <c r="F106" s="1"/>
      <c r="G106" s="1"/>
      <c r="H106" s="1"/>
      <c r="I106" s="1"/>
      <c r="J106" s="94"/>
      <c r="K106" s="94"/>
      <c r="L106" s="94"/>
      <c r="M106" s="95"/>
      <c r="N106" s="95"/>
      <c r="O106" s="95"/>
      <c r="P106" s="178"/>
      <c r="Q106" s="95"/>
      <c r="R106" s="360"/>
      <c r="S106" s="257"/>
      <c r="T106" s="95"/>
      <c r="U106" s="49"/>
      <c r="V106" s="49"/>
      <c r="W106" s="49"/>
    </row>
    <row r="107" spans="1:23" s="31" customFormat="1" ht="14.25">
      <c r="A107" s="8" t="s">
        <v>448</v>
      </c>
      <c r="B107" s="8"/>
      <c r="C107" s="8"/>
      <c r="D107" s="8"/>
      <c r="E107" s="8"/>
      <c r="F107" s="8"/>
      <c r="G107" s="8"/>
      <c r="H107" s="8"/>
      <c r="I107" s="8">
        <v>112</v>
      </c>
      <c r="J107" s="8" t="s">
        <v>143</v>
      </c>
      <c r="K107" s="8" t="s">
        <v>279</v>
      </c>
      <c r="L107" s="8"/>
      <c r="M107" s="20"/>
      <c r="N107" s="20"/>
      <c r="O107" s="20"/>
      <c r="P107" s="179"/>
      <c r="Q107" s="150"/>
      <c r="R107" s="350"/>
      <c r="S107" s="247"/>
      <c r="T107" s="150"/>
      <c r="U107" s="85"/>
      <c r="V107" s="85"/>
      <c r="W107" s="85"/>
    </row>
    <row r="108" spans="1:23" ht="15">
      <c r="A108" s="166" t="s">
        <v>448</v>
      </c>
      <c r="B108" s="1"/>
      <c r="C108" s="1"/>
      <c r="D108" s="1"/>
      <c r="E108" s="1"/>
      <c r="F108" s="1"/>
      <c r="G108" s="1"/>
      <c r="H108" s="1"/>
      <c r="I108" s="1">
        <v>112</v>
      </c>
      <c r="J108" s="33">
        <v>3</v>
      </c>
      <c r="K108" s="33" t="s">
        <v>9</v>
      </c>
      <c r="L108" s="33"/>
      <c r="M108" s="34">
        <f aca="true" t="shared" si="33" ref="M108:T108">M109+M110</f>
        <v>0</v>
      </c>
      <c r="N108" s="34">
        <f t="shared" si="33"/>
        <v>14200</v>
      </c>
      <c r="O108" s="38">
        <f t="shared" si="33"/>
        <v>10000</v>
      </c>
      <c r="P108" s="211">
        <f t="shared" si="33"/>
        <v>0</v>
      </c>
      <c r="Q108" s="34">
        <f t="shared" si="33"/>
        <v>10000</v>
      </c>
      <c r="R108" s="373">
        <f t="shared" si="33"/>
        <v>10000</v>
      </c>
      <c r="S108" s="270">
        <f t="shared" si="33"/>
        <v>10000</v>
      </c>
      <c r="T108" s="34">
        <f t="shared" si="33"/>
        <v>10000</v>
      </c>
      <c r="U108" s="84">
        <f aca="true" t="shared" si="34" ref="U108:W110">P108/O108*100</f>
        <v>0</v>
      </c>
      <c r="V108" s="84" t="e">
        <f t="shared" si="34"/>
        <v>#DIV/0!</v>
      </c>
      <c r="W108" s="84">
        <f t="shared" si="34"/>
        <v>100</v>
      </c>
    </row>
    <row r="109" spans="1:23" ht="14.25">
      <c r="A109" s="166" t="s">
        <v>448</v>
      </c>
      <c r="B109" s="1"/>
      <c r="C109" s="1"/>
      <c r="D109" s="1"/>
      <c r="E109" s="1"/>
      <c r="F109" s="1"/>
      <c r="G109" s="1"/>
      <c r="H109" s="1"/>
      <c r="I109" s="1">
        <v>112</v>
      </c>
      <c r="J109" s="40">
        <v>38</v>
      </c>
      <c r="K109" s="45" t="s">
        <v>280</v>
      </c>
      <c r="L109" s="46"/>
      <c r="M109" s="36">
        <v>0</v>
      </c>
      <c r="N109" s="36">
        <v>0</v>
      </c>
      <c r="O109" s="42">
        <v>0</v>
      </c>
      <c r="P109" s="200">
        <v>0</v>
      </c>
      <c r="Q109" s="158">
        <v>0</v>
      </c>
      <c r="R109" s="374">
        <v>0</v>
      </c>
      <c r="S109" s="245">
        <v>0</v>
      </c>
      <c r="T109" s="158">
        <v>0</v>
      </c>
      <c r="U109" s="84" t="e">
        <f t="shared" si="34"/>
        <v>#DIV/0!</v>
      </c>
      <c r="V109" s="84" t="e">
        <f t="shared" si="34"/>
        <v>#DIV/0!</v>
      </c>
      <c r="W109" s="84" t="e">
        <f t="shared" si="34"/>
        <v>#DIV/0!</v>
      </c>
    </row>
    <row r="110" spans="1:23" ht="15" thickBot="1">
      <c r="A110" s="166" t="s">
        <v>448</v>
      </c>
      <c r="B110" s="1"/>
      <c r="C110" s="1"/>
      <c r="D110" s="1"/>
      <c r="E110" s="1">
        <v>4</v>
      </c>
      <c r="F110" s="1"/>
      <c r="G110" s="1"/>
      <c r="H110" s="1"/>
      <c r="I110" s="1">
        <v>112</v>
      </c>
      <c r="J110" s="35">
        <v>3831</v>
      </c>
      <c r="K110" s="35" t="s">
        <v>279</v>
      </c>
      <c r="L110" s="35"/>
      <c r="M110" s="36">
        <v>0</v>
      </c>
      <c r="N110" s="36">
        <v>14200</v>
      </c>
      <c r="O110" s="42">
        <v>10000</v>
      </c>
      <c r="P110" s="200">
        <v>0</v>
      </c>
      <c r="Q110" s="158">
        <v>10000</v>
      </c>
      <c r="R110" s="374">
        <v>10000</v>
      </c>
      <c r="S110" s="245">
        <v>10000</v>
      </c>
      <c r="T110" s="158">
        <v>10000</v>
      </c>
      <c r="U110" s="84">
        <f t="shared" si="34"/>
        <v>0</v>
      </c>
      <c r="V110" s="84" t="e">
        <f t="shared" si="34"/>
        <v>#DIV/0!</v>
      </c>
      <c r="W110" s="84">
        <f t="shared" si="34"/>
        <v>100</v>
      </c>
    </row>
    <row r="111" spans="1:23" ht="15">
      <c r="A111" s="1"/>
      <c r="B111" s="1"/>
      <c r="C111" s="1"/>
      <c r="D111" s="1"/>
      <c r="E111" s="1"/>
      <c r="F111" s="1"/>
      <c r="G111" s="1"/>
      <c r="H111" s="1"/>
      <c r="I111" s="1"/>
      <c r="J111" s="118"/>
      <c r="K111" s="118" t="s">
        <v>331</v>
      </c>
      <c r="L111" s="118"/>
      <c r="M111" s="119">
        <f aca="true" t="shared" si="35" ref="M111:T111">M108</f>
        <v>0</v>
      </c>
      <c r="N111" s="119">
        <f t="shared" si="35"/>
        <v>14200</v>
      </c>
      <c r="O111" s="119">
        <f t="shared" si="35"/>
        <v>10000</v>
      </c>
      <c r="P111" s="220">
        <f t="shared" si="35"/>
        <v>0</v>
      </c>
      <c r="Q111" s="119">
        <f t="shared" si="35"/>
        <v>10000</v>
      </c>
      <c r="R111" s="359">
        <f t="shared" si="35"/>
        <v>10000</v>
      </c>
      <c r="S111" s="256">
        <f t="shared" si="35"/>
        <v>10000</v>
      </c>
      <c r="T111" s="119">
        <f t="shared" si="35"/>
        <v>10000</v>
      </c>
      <c r="U111" s="120"/>
      <c r="V111" s="120"/>
      <c r="W111" s="120"/>
    </row>
    <row r="112" spans="1:23" ht="15">
      <c r="A112" s="1"/>
      <c r="B112" s="1"/>
      <c r="C112" s="1"/>
      <c r="D112" s="1"/>
      <c r="E112" s="1"/>
      <c r="F112" s="1"/>
      <c r="G112" s="1"/>
      <c r="H112" s="1"/>
      <c r="I112" s="1"/>
      <c r="J112" s="94"/>
      <c r="K112" s="94"/>
      <c r="L112" s="94"/>
      <c r="M112" s="95"/>
      <c r="N112" s="95"/>
      <c r="O112" s="95"/>
      <c r="P112" s="178"/>
      <c r="Q112" s="95"/>
      <c r="R112" s="360"/>
      <c r="S112" s="257"/>
      <c r="T112" s="95"/>
      <c r="U112" s="49"/>
      <c r="V112" s="49"/>
      <c r="W112" s="49"/>
    </row>
    <row r="113" spans="1:23" ht="14.25">
      <c r="A113" s="8" t="s">
        <v>449</v>
      </c>
      <c r="B113" s="8"/>
      <c r="C113" s="8"/>
      <c r="D113" s="8"/>
      <c r="E113" s="8"/>
      <c r="F113" s="8"/>
      <c r="G113" s="8"/>
      <c r="H113" s="8"/>
      <c r="I113" s="8">
        <v>112</v>
      </c>
      <c r="J113" s="8" t="s">
        <v>143</v>
      </c>
      <c r="K113" s="8" t="s">
        <v>149</v>
      </c>
      <c r="L113" s="8"/>
      <c r="M113" s="20"/>
      <c r="N113" s="20"/>
      <c r="O113" s="20"/>
      <c r="P113" s="179"/>
      <c r="Q113" s="150"/>
      <c r="R113" s="350"/>
      <c r="S113" s="247"/>
      <c r="T113" s="150"/>
      <c r="U113" s="85"/>
      <c r="V113" s="85"/>
      <c r="W113" s="85"/>
    </row>
    <row r="114" spans="1:23" ht="15">
      <c r="A114" s="166" t="s">
        <v>449</v>
      </c>
      <c r="B114" s="1"/>
      <c r="C114" s="1"/>
      <c r="D114" s="1"/>
      <c r="E114" s="1"/>
      <c r="F114" s="1"/>
      <c r="G114" s="1"/>
      <c r="H114" s="1"/>
      <c r="I114" s="1">
        <v>112</v>
      </c>
      <c r="J114" s="33">
        <v>3</v>
      </c>
      <c r="K114" s="33" t="s">
        <v>9</v>
      </c>
      <c r="L114" s="33"/>
      <c r="M114" s="34">
        <f aca="true" t="shared" si="36" ref="M114:T114">M115+M116</f>
        <v>10000</v>
      </c>
      <c r="N114" s="34">
        <f t="shared" si="36"/>
        <v>10000</v>
      </c>
      <c r="O114" s="38">
        <f t="shared" si="36"/>
        <v>10000</v>
      </c>
      <c r="P114" s="211">
        <f t="shared" si="36"/>
        <v>10000</v>
      </c>
      <c r="Q114" s="34">
        <f t="shared" si="36"/>
        <v>10000</v>
      </c>
      <c r="R114" s="373">
        <f t="shared" si="36"/>
        <v>10000</v>
      </c>
      <c r="S114" s="270">
        <f t="shared" si="36"/>
        <v>10000</v>
      </c>
      <c r="T114" s="34">
        <f t="shared" si="36"/>
        <v>10000</v>
      </c>
      <c r="U114" s="84">
        <f aca="true" t="shared" si="37" ref="U114:W116">P114/O114*100</f>
        <v>100</v>
      </c>
      <c r="V114" s="84">
        <f t="shared" si="37"/>
        <v>100</v>
      </c>
      <c r="W114" s="84">
        <f t="shared" si="37"/>
        <v>100</v>
      </c>
    </row>
    <row r="115" spans="1:23" ht="14.25">
      <c r="A115" s="166" t="s">
        <v>449</v>
      </c>
      <c r="B115" s="1"/>
      <c r="C115" s="1"/>
      <c r="D115" s="1"/>
      <c r="E115" s="1"/>
      <c r="F115" s="1"/>
      <c r="G115" s="1"/>
      <c r="H115" s="1"/>
      <c r="I115" s="1">
        <v>112</v>
      </c>
      <c r="J115" s="35">
        <v>38</v>
      </c>
      <c r="K115" s="35" t="s">
        <v>54</v>
      </c>
      <c r="L115" s="35"/>
      <c r="M115" s="36">
        <v>0</v>
      </c>
      <c r="N115" s="36">
        <v>0</v>
      </c>
      <c r="O115" s="42">
        <v>0</v>
      </c>
      <c r="P115" s="200">
        <v>0</v>
      </c>
      <c r="Q115" s="158">
        <v>0</v>
      </c>
      <c r="R115" s="374">
        <v>0</v>
      </c>
      <c r="S115" s="245">
        <v>0</v>
      </c>
      <c r="T115" s="158">
        <v>0</v>
      </c>
      <c r="U115" s="84" t="e">
        <f t="shared" si="37"/>
        <v>#DIV/0!</v>
      </c>
      <c r="V115" s="84" t="e">
        <f t="shared" si="37"/>
        <v>#DIV/0!</v>
      </c>
      <c r="W115" s="84" t="e">
        <f t="shared" si="37"/>
        <v>#DIV/0!</v>
      </c>
    </row>
    <row r="116" spans="1:23" ht="15" thickBot="1">
      <c r="A116" s="166" t="s">
        <v>449</v>
      </c>
      <c r="B116" s="1"/>
      <c r="C116" s="1"/>
      <c r="D116" s="1"/>
      <c r="E116" s="1">
        <v>4</v>
      </c>
      <c r="F116" s="1"/>
      <c r="G116" s="1"/>
      <c r="H116" s="1"/>
      <c r="I116" s="1">
        <v>112</v>
      </c>
      <c r="J116" s="35">
        <v>3851</v>
      </c>
      <c r="K116" s="35" t="s">
        <v>281</v>
      </c>
      <c r="L116" s="35"/>
      <c r="M116" s="36">
        <v>10000</v>
      </c>
      <c r="N116" s="36">
        <v>10000</v>
      </c>
      <c r="O116" s="42">
        <v>10000</v>
      </c>
      <c r="P116" s="200">
        <v>10000</v>
      </c>
      <c r="Q116" s="158">
        <v>10000</v>
      </c>
      <c r="R116" s="374">
        <v>10000</v>
      </c>
      <c r="S116" s="245">
        <v>10000</v>
      </c>
      <c r="T116" s="158">
        <v>10000</v>
      </c>
      <c r="U116" s="84">
        <f t="shared" si="37"/>
        <v>100</v>
      </c>
      <c r="V116" s="84">
        <f t="shared" si="37"/>
        <v>100</v>
      </c>
      <c r="W116" s="84">
        <f t="shared" si="37"/>
        <v>100</v>
      </c>
    </row>
    <row r="117" spans="1:23" ht="15">
      <c r="A117" s="1"/>
      <c r="B117" s="1"/>
      <c r="C117" s="1"/>
      <c r="D117" s="1"/>
      <c r="E117" s="1"/>
      <c r="F117" s="1"/>
      <c r="G117" s="1"/>
      <c r="H117" s="1"/>
      <c r="I117" s="1"/>
      <c r="J117" s="118"/>
      <c r="K117" s="118" t="s">
        <v>331</v>
      </c>
      <c r="L117" s="118"/>
      <c r="M117" s="119">
        <f aca="true" t="shared" si="38" ref="M117:T117">M114</f>
        <v>10000</v>
      </c>
      <c r="N117" s="119">
        <f t="shared" si="38"/>
        <v>10000</v>
      </c>
      <c r="O117" s="119">
        <f t="shared" si="38"/>
        <v>10000</v>
      </c>
      <c r="P117" s="220">
        <f t="shared" si="38"/>
        <v>10000</v>
      </c>
      <c r="Q117" s="119">
        <f t="shared" si="38"/>
        <v>10000</v>
      </c>
      <c r="R117" s="359">
        <f t="shared" si="38"/>
        <v>10000</v>
      </c>
      <c r="S117" s="256">
        <f t="shared" si="38"/>
        <v>10000</v>
      </c>
      <c r="T117" s="119">
        <f t="shared" si="38"/>
        <v>10000</v>
      </c>
      <c r="U117" s="120"/>
      <c r="V117" s="120"/>
      <c r="W117" s="120"/>
    </row>
    <row r="118" spans="1:23" ht="15">
      <c r="A118" s="1"/>
      <c r="B118" s="1"/>
      <c r="C118" s="1"/>
      <c r="D118" s="1"/>
      <c r="E118" s="1"/>
      <c r="F118" s="1"/>
      <c r="G118" s="1"/>
      <c r="H118" s="1"/>
      <c r="I118" s="1"/>
      <c r="J118" s="94"/>
      <c r="K118" s="94"/>
      <c r="L118" s="94"/>
      <c r="M118" s="95"/>
      <c r="N118" s="95"/>
      <c r="O118" s="95"/>
      <c r="P118" s="178"/>
      <c r="Q118" s="95"/>
      <c r="R118" s="360"/>
      <c r="S118" s="257"/>
      <c r="T118" s="95"/>
      <c r="U118" s="49"/>
      <c r="V118" s="49"/>
      <c r="W118" s="49"/>
    </row>
    <row r="119" spans="1:23" ht="14.25">
      <c r="A119" s="8" t="s">
        <v>450</v>
      </c>
      <c r="B119" s="8"/>
      <c r="C119" s="8"/>
      <c r="D119" s="8"/>
      <c r="E119" s="8"/>
      <c r="F119" s="8"/>
      <c r="G119" s="8"/>
      <c r="H119" s="8"/>
      <c r="I119" s="8"/>
      <c r="J119" s="8" t="s">
        <v>151</v>
      </c>
      <c r="K119" s="8" t="s">
        <v>150</v>
      </c>
      <c r="L119" s="8"/>
      <c r="M119" s="20"/>
      <c r="N119" s="20"/>
      <c r="O119" s="20"/>
      <c r="P119" s="179"/>
      <c r="Q119" s="150"/>
      <c r="R119" s="350"/>
      <c r="S119" s="247"/>
      <c r="T119" s="150"/>
      <c r="U119" s="85"/>
      <c r="V119" s="85"/>
      <c r="W119" s="85"/>
    </row>
    <row r="120" spans="1:23" ht="15">
      <c r="A120" s="166" t="s">
        <v>450</v>
      </c>
      <c r="B120" s="1"/>
      <c r="C120" s="1"/>
      <c r="D120" s="1"/>
      <c r="E120" s="1"/>
      <c r="F120" s="1"/>
      <c r="G120" s="1"/>
      <c r="H120" s="1"/>
      <c r="I120" s="1">
        <v>112</v>
      </c>
      <c r="J120" s="33">
        <v>4</v>
      </c>
      <c r="K120" s="33" t="s">
        <v>10</v>
      </c>
      <c r="L120" s="33"/>
      <c r="M120" s="34">
        <f aca="true" t="shared" si="39" ref="M120:T120">M121</f>
        <v>10534</v>
      </c>
      <c r="N120" s="34">
        <f t="shared" si="39"/>
        <v>20492</v>
      </c>
      <c r="O120" s="34">
        <f t="shared" si="39"/>
        <v>25000</v>
      </c>
      <c r="P120" s="34">
        <f t="shared" si="39"/>
        <v>56059</v>
      </c>
      <c r="Q120" s="34">
        <f t="shared" si="39"/>
        <v>15000</v>
      </c>
      <c r="R120" s="373">
        <f t="shared" si="39"/>
        <v>50000</v>
      </c>
      <c r="S120" s="270">
        <f t="shared" si="39"/>
        <v>22000</v>
      </c>
      <c r="T120" s="34">
        <f t="shared" si="39"/>
        <v>22000</v>
      </c>
      <c r="U120" s="84">
        <f aca="true" t="shared" si="40" ref="U120:U126">P120/O120*100</f>
        <v>224.23600000000002</v>
      </c>
      <c r="V120" s="84">
        <f aca="true" t="shared" si="41" ref="V120:V126">Q120/P120*100</f>
        <v>26.757523323641163</v>
      </c>
      <c r="W120" s="84">
        <f aca="true" t="shared" si="42" ref="W120:W126">R120/Q120*100</f>
        <v>333.33333333333337</v>
      </c>
    </row>
    <row r="121" spans="1:23" ht="14.25">
      <c r="A121" s="166" t="s">
        <v>450</v>
      </c>
      <c r="B121" s="1"/>
      <c r="C121" s="1"/>
      <c r="D121" s="1"/>
      <c r="E121" s="1"/>
      <c r="F121" s="1"/>
      <c r="G121" s="1"/>
      <c r="H121" s="1"/>
      <c r="I121" s="1">
        <v>112</v>
      </c>
      <c r="J121" s="35">
        <v>42</v>
      </c>
      <c r="K121" s="35" t="s">
        <v>133</v>
      </c>
      <c r="L121" s="35"/>
      <c r="M121" s="36">
        <f>M123+M124+M125+M126</f>
        <v>10534</v>
      </c>
      <c r="N121" s="36">
        <f>N123+N124+N125+N126+N122</f>
        <v>20492</v>
      </c>
      <c r="O121" s="42">
        <f>O123+O124+O125+O126</f>
        <v>25000</v>
      </c>
      <c r="P121" s="200">
        <f>P123+P124+P125+P126+P122</f>
        <v>56059</v>
      </c>
      <c r="Q121" s="83">
        <f>Q123+Q124+Q125+Q126+Q122</f>
        <v>15000</v>
      </c>
      <c r="R121" s="374">
        <f>R123+R124+R125+R126+R122</f>
        <v>50000</v>
      </c>
      <c r="S121" s="245">
        <f>S123+S124+S125+S126+S122</f>
        <v>22000</v>
      </c>
      <c r="T121" s="158">
        <f>T123+T124+T125+T126</f>
        <v>22000</v>
      </c>
      <c r="U121" s="84">
        <f t="shared" si="40"/>
        <v>224.23600000000002</v>
      </c>
      <c r="V121" s="84">
        <f t="shared" si="41"/>
        <v>26.757523323641163</v>
      </c>
      <c r="W121" s="84">
        <f t="shared" si="42"/>
        <v>333.33333333333337</v>
      </c>
    </row>
    <row r="122" spans="1:23" ht="14.25">
      <c r="A122" s="166" t="s">
        <v>450</v>
      </c>
      <c r="B122" s="1"/>
      <c r="C122" s="1"/>
      <c r="D122" s="1"/>
      <c r="E122" s="1"/>
      <c r="F122" s="1"/>
      <c r="G122" s="1"/>
      <c r="H122" s="1"/>
      <c r="I122" s="1">
        <v>112</v>
      </c>
      <c r="J122" s="35">
        <v>4214</v>
      </c>
      <c r="K122" s="44" t="s">
        <v>400</v>
      </c>
      <c r="L122" s="43"/>
      <c r="M122" s="36"/>
      <c r="N122" s="36">
        <v>0</v>
      </c>
      <c r="O122" s="42">
        <v>0</v>
      </c>
      <c r="P122" s="200">
        <v>55444</v>
      </c>
      <c r="Q122" s="158">
        <v>0</v>
      </c>
      <c r="R122" s="374">
        <v>0</v>
      </c>
      <c r="S122" s="245">
        <v>0</v>
      </c>
      <c r="T122" s="158">
        <v>0</v>
      </c>
      <c r="U122" s="84"/>
      <c r="V122" s="84"/>
      <c r="W122" s="84"/>
    </row>
    <row r="123" spans="1:23" ht="14.25">
      <c r="A123" s="166" t="s">
        <v>450</v>
      </c>
      <c r="B123" s="1"/>
      <c r="C123" s="1"/>
      <c r="D123" s="1"/>
      <c r="E123" s="1">
        <v>4</v>
      </c>
      <c r="F123" s="1"/>
      <c r="G123" s="1">
        <v>6</v>
      </c>
      <c r="H123" s="1"/>
      <c r="I123" s="1">
        <v>112</v>
      </c>
      <c r="J123" s="35">
        <v>4221</v>
      </c>
      <c r="K123" s="35" t="s">
        <v>239</v>
      </c>
      <c r="L123" s="35"/>
      <c r="M123" s="36">
        <v>4274</v>
      </c>
      <c r="N123" s="36">
        <v>6787</v>
      </c>
      <c r="O123" s="42">
        <v>7000</v>
      </c>
      <c r="P123" s="200">
        <v>0</v>
      </c>
      <c r="Q123" s="158">
        <v>5000</v>
      </c>
      <c r="R123" s="374">
        <v>5000</v>
      </c>
      <c r="S123" s="245">
        <v>7000</v>
      </c>
      <c r="T123" s="158">
        <v>7000</v>
      </c>
      <c r="U123" s="84">
        <f t="shared" si="40"/>
        <v>0</v>
      </c>
      <c r="V123" s="84" t="e">
        <f t="shared" si="41"/>
        <v>#DIV/0!</v>
      </c>
      <c r="W123" s="84">
        <f t="shared" si="42"/>
        <v>100</v>
      </c>
    </row>
    <row r="124" spans="1:23" ht="14.25">
      <c r="A124" s="166" t="s">
        <v>450</v>
      </c>
      <c r="B124" s="1"/>
      <c r="C124" s="1"/>
      <c r="D124" s="1"/>
      <c r="E124" s="1">
        <v>4</v>
      </c>
      <c r="F124" s="1"/>
      <c r="G124" s="1">
        <v>6</v>
      </c>
      <c r="H124" s="1"/>
      <c r="I124" s="1">
        <v>112</v>
      </c>
      <c r="J124" s="35">
        <v>4221</v>
      </c>
      <c r="K124" s="35" t="s">
        <v>240</v>
      </c>
      <c r="L124" s="35"/>
      <c r="M124" s="36">
        <v>0</v>
      </c>
      <c r="N124" s="36">
        <v>7666</v>
      </c>
      <c r="O124" s="42">
        <v>8000</v>
      </c>
      <c r="P124" s="200">
        <v>0</v>
      </c>
      <c r="Q124" s="158">
        <v>5000</v>
      </c>
      <c r="R124" s="374">
        <v>40000</v>
      </c>
      <c r="S124" s="245">
        <v>10000</v>
      </c>
      <c r="T124" s="158">
        <v>10000</v>
      </c>
      <c r="U124" s="84">
        <f t="shared" si="40"/>
        <v>0</v>
      </c>
      <c r="V124" s="84" t="e">
        <f t="shared" si="41"/>
        <v>#DIV/0!</v>
      </c>
      <c r="W124" s="84">
        <f t="shared" si="42"/>
        <v>800</v>
      </c>
    </row>
    <row r="125" spans="1:23" ht="14.25">
      <c r="A125" s="166" t="s">
        <v>450</v>
      </c>
      <c r="B125" s="1"/>
      <c r="C125" s="1"/>
      <c r="D125" s="1"/>
      <c r="E125" s="1"/>
      <c r="F125" s="1"/>
      <c r="G125" s="1"/>
      <c r="H125" s="1"/>
      <c r="I125" s="1">
        <v>112</v>
      </c>
      <c r="J125" s="55">
        <v>423</v>
      </c>
      <c r="K125" s="55" t="s">
        <v>62</v>
      </c>
      <c r="L125" s="55"/>
      <c r="M125" s="36">
        <v>6260</v>
      </c>
      <c r="N125" s="36">
        <v>0</v>
      </c>
      <c r="O125" s="42">
        <v>0</v>
      </c>
      <c r="P125" s="200">
        <v>0</v>
      </c>
      <c r="Q125" s="158">
        <v>0</v>
      </c>
      <c r="R125" s="374">
        <v>0</v>
      </c>
      <c r="S125" s="245">
        <v>0</v>
      </c>
      <c r="T125" s="158">
        <v>0</v>
      </c>
      <c r="U125" s="84" t="e">
        <f t="shared" si="40"/>
        <v>#DIV/0!</v>
      </c>
      <c r="V125" s="84" t="e">
        <f t="shared" si="41"/>
        <v>#DIV/0!</v>
      </c>
      <c r="W125" s="84" t="e">
        <f t="shared" si="42"/>
        <v>#DIV/0!</v>
      </c>
    </row>
    <row r="126" spans="1:23" ht="15" thickBot="1">
      <c r="A126" s="166" t="s">
        <v>450</v>
      </c>
      <c r="B126" s="1"/>
      <c r="C126" s="1"/>
      <c r="D126" s="1"/>
      <c r="E126" s="1">
        <v>4</v>
      </c>
      <c r="F126" s="1"/>
      <c r="G126" s="1">
        <v>6</v>
      </c>
      <c r="H126" s="1"/>
      <c r="I126" s="1">
        <v>112</v>
      </c>
      <c r="J126" s="35">
        <v>4262</v>
      </c>
      <c r="K126" s="35" t="s">
        <v>241</v>
      </c>
      <c r="L126" s="35"/>
      <c r="M126" s="36">
        <v>0</v>
      </c>
      <c r="N126" s="36">
        <v>6039</v>
      </c>
      <c r="O126" s="42">
        <v>10000</v>
      </c>
      <c r="P126" s="200">
        <v>615</v>
      </c>
      <c r="Q126" s="158">
        <v>5000</v>
      </c>
      <c r="R126" s="374">
        <v>5000</v>
      </c>
      <c r="S126" s="245">
        <v>5000</v>
      </c>
      <c r="T126" s="158">
        <v>5000</v>
      </c>
      <c r="U126" s="84">
        <f t="shared" si="40"/>
        <v>6.15</v>
      </c>
      <c r="V126" s="84">
        <f t="shared" si="41"/>
        <v>813.0081300813009</v>
      </c>
      <c r="W126" s="84">
        <f t="shared" si="42"/>
        <v>100</v>
      </c>
    </row>
    <row r="127" spans="1:23" ht="15">
      <c r="A127" s="1"/>
      <c r="B127" s="1"/>
      <c r="C127" s="1"/>
      <c r="D127" s="1"/>
      <c r="E127" s="1"/>
      <c r="F127" s="1"/>
      <c r="G127" s="1"/>
      <c r="H127" s="1"/>
      <c r="I127" s="1"/>
      <c r="J127" s="118"/>
      <c r="K127" s="118" t="s">
        <v>331</v>
      </c>
      <c r="L127" s="118"/>
      <c r="M127" s="119">
        <f aca="true" t="shared" si="43" ref="M127:T127">M120</f>
        <v>10534</v>
      </c>
      <c r="N127" s="119">
        <f t="shared" si="43"/>
        <v>20492</v>
      </c>
      <c r="O127" s="119">
        <f t="shared" si="43"/>
        <v>25000</v>
      </c>
      <c r="P127" s="220">
        <f t="shared" si="43"/>
        <v>56059</v>
      </c>
      <c r="Q127" s="119">
        <f t="shared" si="43"/>
        <v>15000</v>
      </c>
      <c r="R127" s="359">
        <f t="shared" si="43"/>
        <v>50000</v>
      </c>
      <c r="S127" s="256">
        <f t="shared" si="43"/>
        <v>22000</v>
      </c>
      <c r="T127" s="119">
        <f t="shared" si="43"/>
        <v>22000</v>
      </c>
      <c r="U127" s="120"/>
      <c r="V127" s="120"/>
      <c r="W127" s="120"/>
    </row>
    <row r="128" spans="1:23" ht="15">
      <c r="A128" s="1"/>
      <c r="B128" s="1"/>
      <c r="C128" s="1"/>
      <c r="D128" s="1"/>
      <c r="E128" s="1"/>
      <c r="F128" s="1"/>
      <c r="G128" s="1"/>
      <c r="H128" s="1"/>
      <c r="I128" s="1"/>
      <c r="J128" s="94"/>
      <c r="K128" s="94"/>
      <c r="L128" s="94"/>
      <c r="M128" s="95"/>
      <c r="N128" s="95"/>
      <c r="O128" s="95"/>
      <c r="P128" s="178"/>
      <c r="Q128" s="95"/>
      <c r="R128" s="360"/>
      <c r="S128" s="257"/>
      <c r="T128" s="95"/>
      <c r="U128" s="49"/>
      <c r="V128" s="49"/>
      <c r="W128" s="49"/>
    </row>
    <row r="129" spans="1:23" ht="14.25">
      <c r="A129" s="8" t="s">
        <v>488</v>
      </c>
      <c r="B129" s="8"/>
      <c r="C129" s="8"/>
      <c r="D129" s="8"/>
      <c r="E129" s="8"/>
      <c r="F129" s="8"/>
      <c r="G129" s="8"/>
      <c r="H129" s="8"/>
      <c r="I129" s="8"/>
      <c r="J129" s="8" t="s">
        <v>151</v>
      </c>
      <c r="K129" s="8" t="s">
        <v>487</v>
      </c>
      <c r="L129" s="8"/>
      <c r="M129" s="20"/>
      <c r="N129" s="20"/>
      <c r="O129" s="20"/>
      <c r="P129" s="202"/>
      <c r="Q129" s="150"/>
      <c r="R129" s="350"/>
      <c r="S129" s="247"/>
      <c r="T129" s="150"/>
      <c r="U129" s="85"/>
      <c r="V129" s="85"/>
      <c r="W129" s="85"/>
    </row>
    <row r="130" spans="1:23" ht="15">
      <c r="A130" s="166" t="s">
        <v>488</v>
      </c>
      <c r="B130" s="1"/>
      <c r="C130" s="1"/>
      <c r="D130" s="1"/>
      <c r="E130" s="1"/>
      <c r="F130" s="1"/>
      <c r="G130" s="1"/>
      <c r="H130" s="1"/>
      <c r="I130" s="1">
        <v>112</v>
      </c>
      <c r="J130" s="33">
        <v>3</v>
      </c>
      <c r="K130" s="33" t="s">
        <v>9</v>
      </c>
      <c r="L130" s="33"/>
      <c r="M130" s="34">
        <f aca="true" t="shared" si="44" ref="M130:T130">M131+M135</f>
        <v>200497</v>
      </c>
      <c r="N130" s="34">
        <f t="shared" si="44"/>
        <v>0</v>
      </c>
      <c r="O130" s="38">
        <f t="shared" si="44"/>
        <v>0</v>
      </c>
      <c r="P130" s="211">
        <f t="shared" si="44"/>
        <v>0</v>
      </c>
      <c r="Q130" s="34">
        <f t="shared" si="44"/>
        <v>0</v>
      </c>
      <c r="R130" s="373">
        <f t="shared" si="44"/>
        <v>50000</v>
      </c>
      <c r="S130" s="245">
        <f t="shared" si="44"/>
        <v>0</v>
      </c>
      <c r="T130" s="158">
        <f t="shared" si="44"/>
        <v>0</v>
      </c>
      <c r="U130" s="84" t="e">
        <f aca="true" t="shared" si="45" ref="U130:U136">P130/O130*100</f>
        <v>#DIV/0!</v>
      </c>
      <c r="V130" s="84" t="e">
        <f aca="true" t="shared" si="46" ref="V130:V136">Q130/P130*100</f>
        <v>#DIV/0!</v>
      </c>
      <c r="W130" s="84" t="e">
        <f aca="true" t="shared" si="47" ref="W130:W136">R130/Q130*100</f>
        <v>#DIV/0!</v>
      </c>
    </row>
    <row r="131" spans="1:23" ht="14.25">
      <c r="A131" s="166" t="s">
        <v>488</v>
      </c>
      <c r="B131" s="1"/>
      <c r="C131" s="1"/>
      <c r="D131" s="1"/>
      <c r="E131" s="1"/>
      <c r="F131" s="1"/>
      <c r="G131" s="1"/>
      <c r="H131" s="1"/>
      <c r="I131" s="1">
        <v>112</v>
      </c>
      <c r="J131" s="35">
        <v>38</v>
      </c>
      <c r="K131" s="35" t="s">
        <v>489</v>
      </c>
      <c r="L131" s="35"/>
      <c r="M131" s="36">
        <f aca="true" t="shared" si="48" ref="M131:T131">M132+M133+M134</f>
        <v>200497</v>
      </c>
      <c r="N131" s="36">
        <f t="shared" si="48"/>
        <v>0</v>
      </c>
      <c r="O131" s="42">
        <f t="shared" si="48"/>
        <v>0</v>
      </c>
      <c r="P131" s="200">
        <f t="shared" si="48"/>
        <v>0</v>
      </c>
      <c r="Q131" s="158">
        <f t="shared" si="48"/>
        <v>0</v>
      </c>
      <c r="R131" s="374">
        <f t="shared" si="48"/>
        <v>50000</v>
      </c>
      <c r="S131" s="245">
        <f t="shared" si="48"/>
        <v>0</v>
      </c>
      <c r="T131" s="158">
        <f t="shared" si="48"/>
        <v>0</v>
      </c>
      <c r="U131" s="84" t="e">
        <f t="shared" si="45"/>
        <v>#DIV/0!</v>
      </c>
      <c r="V131" s="84" t="e">
        <f t="shared" si="46"/>
        <v>#DIV/0!</v>
      </c>
      <c r="W131" s="84" t="e">
        <f t="shared" si="47"/>
        <v>#DIV/0!</v>
      </c>
    </row>
    <row r="132" spans="1:23" ht="15" thickBot="1">
      <c r="A132" s="166" t="s">
        <v>488</v>
      </c>
      <c r="B132" s="1"/>
      <c r="C132" s="1"/>
      <c r="D132" s="1"/>
      <c r="E132" s="1"/>
      <c r="F132" s="1"/>
      <c r="G132" s="1"/>
      <c r="H132" s="1"/>
      <c r="I132" s="1">
        <v>112</v>
      </c>
      <c r="J132" s="35">
        <v>3811</v>
      </c>
      <c r="K132" s="44" t="s">
        <v>490</v>
      </c>
      <c r="L132" s="43"/>
      <c r="M132" s="36">
        <v>0</v>
      </c>
      <c r="N132" s="36">
        <v>0</v>
      </c>
      <c r="O132" s="42">
        <v>0</v>
      </c>
      <c r="P132" s="200">
        <v>0</v>
      </c>
      <c r="Q132" s="158">
        <v>0</v>
      </c>
      <c r="R132" s="374">
        <v>50000</v>
      </c>
      <c r="S132" s="245">
        <v>0</v>
      </c>
      <c r="T132" s="158">
        <v>0</v>
      </c>
      <c r="U132" s="84" t="e">
        <f t="shared" si="45"/>
        <v>#DIV/0!</v>
      </c>
      <c r="V132" s="84" t="e">
        <f t="shared" si="46"/>
        <v>#DIV/0!</v>
      </c>
      <c r="W132" s="84" t="e">
        <f t="shared" si="47"/>
        <v>#DIV/0!</v>
      </c>
    </row>
    <row r="133" spans="1:23" ht="15" hidden="1" thickBot="1">
      <c r="A133" s="166" t="s">
        <v>488</v>
      </c>
      <c r="B133" s="1"/>
      <c r="C133" s="1"/>
      <c r="D133" s="1"/>
      <c r="E133" s="1"/>
      <c r="F133" s="1"/>
      <c r="G133" s="1"/>
      <c r="H133" s="1"/>
      <c r="I133" s="1">
        <v>112</v>
      </c>
      <c r="J133" s="35">
        <v>4212</v>
      </c>
      <c r="K133" s="44" t="s">
        <v>242</v>
      </c>
      <c r="L133" s="43"/>
      <c r="M133" s="36">
        <v>0</v>
      </c>
      <c r="N133" s="36">
        <v>0</v>
      </c>
      <c r="O133" s="42">
        <v>0</v>
      </c>
      <c r="P133" s="200">
        <v>0</v>
      </c>
      <c r="Q133" s="158">
        <v>0</v>
      </c>
      <c r="R133" s="347">
        <v>0</v>
      </c>
      <c r="S133" s="245">
        <v>0</v>
      </c>
      <c r="T133" s="158">
        <v>0</v>
      </c>
      <c r="U133" s="84" t="e">
        <f t="shared" si="45"/>
        <v>#DIV/0!</v>
      </c>
      <c r="V133" s="84" t="e">
        <f t="shared" si="46"/>
        <v>#DIV/0!</v>
      </c>
      <c r="W133" s="84" t="e">
        <f t="shared" si="47"/>
        <v>#DIV/0!</v>
      </c>
    </row>
    <row r="134" spans="1:23" ht="14.25" hidden="1">
      <c r="A134" s="166" t="s">
        <v>451</v>
      </c>
      <c r="B134" s="1"/>
      <c r="C134" s="1"/>
      <c r="D134" s="1"/>
      <c r="E134" s="1"/>
      <c r="F134" s="1"/>
      <c r="G134" s="1"/>
      <c r="H134" s="1"/>
      <c r="I134" s="1">
        <v>112</v>
      </c>
      <c r="J134" s="35">
        <v>4214</v>
      </c>
      <c r="K134" s="35" t="s">
        <v>256</v>
      </c>
      <c r="L134" s="35"/>
      <c r="M134" s="36">
        <v>200497</v>
      </c>
      <c r="N134" s="36">
        <v>0</v>
      </c>
      <c r="O134" s="42">
        <v>0</v>
      </c>
      <c r="P134" s="200">
        <v>0</v>
      </c>
      <c r="Q134" s="158">
        <v>0</v>
      </c>
      <c r="R134" s="347">
        <v>0</v>
      </c>
      <c r="S134" s="245">
        <v>0</v>
      </c>
      <c r="T134" s="158">
        <v>0</v>
      </c>
      <c r="U134" s="84" t="e">
        <f t="shared" si="45"/>
        <v>#DIV/0!</v>
      </c>
      <c r="V134" s="84" t="e">
        <f t="shared" si="46"/>
        <v>#DIV/0!</v>
      </c>
      <c r="W134" s="84" t="e">
        <f t="shared" si="47"/>
        <v>#DIV/0!</v>
      </c>
    </row>
    <row r="135" spans="1:23" ht="14.25" hidden="1">
      <c r="A135" s="166" t="s">
        <v>451</v>
      </c>
      <c r="B135" s="1"/>
      <c r="C135" s="1"/>
      <c r="D135" s="1"/>
      <c r="E135" s="1"/>
      <c r="F135" s="1"/>
      <c r="G135" s="1"/>
      <c r="H135" s="1"/>
      <c r="I135" s="1">
        <v>112</v>
      </c>
      <c r="J135" s="35">
        <v>45</v>
      </c>
      <c r="K135" s="35" t="s">
        <v>134</v>
      </c>
      <c r="L135" s="35"/>
      <c r="M135" s="36">
        <f aca="true" t="shared" si="49" ref="M135:T135">M136</f>
        <v>0</v>
      </c>
      <c r="N135" s="36">
        <f t="shared" si="49"/>
        <v>0</v>
      </c>
      <c r="O135" s="42">
        <f t="shared" si="49"/>
        <v>0</v>
      </c>
      <c r="P135" s="200">
        <f t="shared" si="49"/>
        <v>0</v>
      </c>
      <c r="Q135" s="158">
        <f t="shared" si="49"/>
        <v>0</v>
      </c>
      <c r="R135" s="347">
        <f t="shared" si="49"/>
        <v>0</v>
      </c>
      <c r="S135" s="245">
        <f t="shared" si="49"/>
        <v>0</v>
      </c>
      <c r="T135" s="158">
        <f t="shared" si="49"/>
        <v>0</v>
      </c>
      <c r="U135" s="84" t="e">
        <f t="shared" si="45"/>
        <v>#DIV/0!</v>
      </c>
      <c r="V135" s="84" t="e">
        <f t="shared" si="46"/>
        <v>#DIV/0!</v>
      </c>
      <c r="W135" s="84" t="e">
        <f t="shared" si="47"/>
        <v>#DIV/0!</v>
      </c>
    </row>
    <row r="136" spans="1:23" ht="15" hidden="1" thickBot="1">
      <c r="A136" s="166" t="s">
        <v>451</v>
      </c>
      <c r="B136" s="1"/>
      <c r="C136" s="1"/>
      <c r="D136" s="1"/>
      <c r="E136" s="1"/>
      <c r="F136" s="1"/>
      <c r="G136" s="1"/>
      <c r="H136" s="1"/>
      <c r="I136" s="1">
        <v>112</v>
      </c>
      <c r="J136" s="35">
        <v>4511</v>
      </c>
      <c r="K136" s="35" t="s">
        <v>101</v>
      </c>
      <c r="L136" s="35"/>
      <c r="M136" s="36">
        <v>0</v>
      </c>
      <c r="N136" s="36">
        <v>0</v>
      </c>
      <c r="O136" s="42">
        <v>0</v>
      </c>
      <c r="P136" s="200">
        <v>0</v>
      </c>
      <c r="Q136" s="158">
        <v>0</v>
      </c>
      <c r="R136" s="347">
        <v>0</v>
      </c>
      <c r="S136" s="245">
        <v>0</v>
      </c>
      <c r="T136" s="158">
        <v>0</v>
      </c>
      <c r="U136" s="84" t="e">
        <f t="shared" si="45"/>
        <v>#DIV/0!</v>
      </c>
      <c r="V136" s="84" t="e">
        <f t="shared" si="46"/>
        <v>#DIV/0!</v>
      </c>
      <c r="W136" s="84" t="e">
        <f t="shared" si="47"/>
        <v>#DIV/0!</v>
      </c>
    </row>
    <row r="137" spans="1:23" ht="15">
      <c r="A137" s="1"/>
      <c r="B137" s="1"/>
      <c r="C137" s="1"/>
      <c r="D137" s="1"/>
      <c r="E137" s="1"/>
      <c r="F137" s="1"/>
      <c r="G137" s="1"/>
      <c r="H137" s="1"/>
      <c r="I137" s="1"/>
      <c r="J137" s="118"/>
      <c r="K137" s="118" t="s">
        <v>331</v>
      </c>
      <c r="L137" s="118"/>
      <c r="M137" s="119">
        <f aca="true" t="shared" si="50" ref="M137:T137">M130</f>
        <v>200497</v>
      </c>
      <c r="N137" s="119">
        <f t="shared" si="50"/>
        <v>0</v>
      </c>
      <c r="O137" s="119">
        <f t="shared" si="50"/>
        <v>0</v>
      </c>
      <c r="P137" s="220">
        <f t="shared" si="50"/>
        <v>0</v>
      </c>
      <c r="Q137" s="119">
        <f t="shared" si="50"/>
        <v>0</v>
      </c>
      <c r="R137" s="359">
        <f t="shared" si="50"/>
        <v>50000</v>
      </c>
      <c r="S137" s="256">
        <f t="shared" si="50"/>
        <v>0</v>
      </c>
      <c r="T137" s="119">
        <f t="shared" si="50"/>
        <v>0</v>
      </c>
      <c r="U137" s="120"/>
      <c r="V137" s="120"/>
      <c r="W137" s="120"/>
    </row>
    <row r="138" spans="1:23" ht="15">
      <c r="A138" s="1"/>
      <c r="B138" s="1"/>
      <c r="C138" s="1"/>
      <c r="D138" s="1"/>
      <c r="E138" s="1"/>
      <c r="F138" s="1"/>
      <c r="G138" s="1"/>
      <c r="H138" s="1"/>
      <c r="I138" s="1"/>
      <c r="J138" s="94"/>
      <c r="K138" s="94"/>
      <c r="L138" s="94"/>
      <c r="M138" s="95"/>
      <c r="N138" s="95"/>
      <c r="O138" s="95"/>
      <c r="P138" s="178"/>
      <c r="Q138" s="95"/>
      <c r="R138" s="360"/>
      <c r="S138" s="257"/>
      <c r="T138" s="95"/>
      <c r="U138" s="49"/>
      <c r="V138" s="49"/>
      <c r="W138" s="49"/>
    </row>
    <row r="139" spans="1:23" ht="14.25">
      <c r="A139" s="8" t="s">
        <v>452</v>
      </c>
      <c r="B139" s="8"/>
      <c r="C139" s="8"/>
      <c r="D139" s="8"/>
      <c r="E139" s="8"/>
      <c r="F139" s="8"/>
      <c r="G139" s="8"/>
      <c r="H139" s="8"/>
      <c r="I139" s="8"/>
      <c r="J139" s="8" t="s">
        <v>214</v>
      </c>
      <c r="K139" s="8" t="s">
        <v>152</v>
      </c>
      <c r="L139" s="8"/>
      <c r="M139" s="20"/>
      <c r="N139" s="20"/>
      <c r="O139" s="20"/>
      <c r="P139" s="179"/>
      <c r="Q139" s="150"/>
      <c r="R139" s="350"/>
      <c r="S139" s="247"/>
      <c r="T139" s="150"/>
      <c r="U139" s="85"/>
      <c r="V139" s="85"/>
      <c r="W139" s="85"/>
    </row>
    <row r="140" spans="1:23" ht="15">
      <c r="A140" s="166" t="s">
        <v>452</v>
      </c>
      <c r="B140" s="1"/>
      <c r="C140" s="1"/>
      <c r="D140" s="1"/>
      <c r="E140" s="1"/>
      <c r="F140" s="1"/>
      <c r="G140" s="1"/>
      <c r="H140" s="1"/>
      <c r="I140" s="1">
        <v>112</v>
      </c>
      <c r="J140" s="33">
        <v>4</v>
      </c>
      <c r="K140" s="33" t="s">
        <v>102</v>
      </c>
      <c r="L140" s="33"/>
      <c r="M140" s="34">
        <f aca="true" t="shared" si="51" ref="M140:T141">M141</f>
        <v>0</v>
      </c>
      <c r="N140" s="34">
        <f t="shared" si="51"/>
        <v>0</v>
      </c>
      <c r="O140" s="34">
        <f t="shared" si="51"/>
        <v>75000</v>
      </c>
      <c r="P140" s="211">
        <f t="shared" si="51"/>
        <v>24600</v>
      </c>
      <c r="Q140" s="34">
        <f t="shared" si="51"/>
        <v>75000</v>
      </c>
      <c r="R140" s="373">
        <f t="shared" si="51"/>
        <v>75000</v>
      </c>
      <c r="S140" s="270">
        <f t="shared" si="51"/>
        <v>0</v>
      </c>
      <c r="T140" s="34">
        <f t="shared" si="51"/>
        <v>0</v>
      </c>
      <c r="U140" s="84">
        <f aca="true" t="shared" si="52" ref="U140:W142">P140/O140*100</f>
        <v>32.800000000000004</v>
      </c>
      <c r="V140" s="84">
        <f t="shared" si="52"/>
        <v>304.8780487804878</v>
      </c>
      <c r="W140" s="84">
        <f t="shared" si="52"/>
        <v>100</v>
      </c>
    </row>
    <row r="141" spans="1:23" ht="14.25">
      <c r="A141" s="166" t="s">
        <v>452</v>
      </c>
      <c r="B141" s="1"/>
      <c r="C141" s="1"/>
      <c r="D141" s="1"/>
      <c r="E141" s="1"/>
      <c r="F141" s="1"/>
      <c r="G141" s="1"/>
      <c r="H141" s="1"/>
      <c r="I141" s="1">
        <v>112</v>
      </c>
      <c r="J141" s="35">
        <v>42</v>
      </c>
      <c r="K141" s="35" t="s">
        <v>103</v>
      </c>
      <c r="L141" s="35"/>
      <c r="M141" s="36">
        <f t="shared" si="51"/>
        <v>0</v>
      </c>
      <c r="N141" s="36">
        <f t="shared" si="51"/>
        <v>0</v>
      </c>
      <c r="O141" s="36">
        <f t="shared" si="51"/>
        <v>75000</v>
      </c>
      <c r="P141" s="200">
        <f t="shared" si="51"/>
        <v>24600</v>
      </c>
      <c r="Q141" s="158">
        <f t="shared" si="51"/>
        <v>75000</v>
      </c>
      <c r="R141" s="374">
        <f t="shared" si="51"/>
        <v>75000</v>
      </c>
      <c r="S141" s="245">
        <f t="shared" si="51"/>
        <v>0</v>
      </c>
      <c r="T141" s="158">
        <f t="shared" si="51"/>
        <v>0</v>
      </c>
      <c r="U141" s="84">
        <f t="shared" si="52"/>
        <v>32.800000000000004</v>
      </c>
      <c r="V141" s="84">
        <f t="shared" si="52"/>
        <v>304.8780487804878</v>
      </c>
      <c r="W141" s="84">
        <f t="shared" si="52"/>
        <v>100</v>
      </c>
    </row>
    <row r="142" spans="1:23" ht="15" thickBot="1">
      <c r="A142" s="166" t="s">
        <v>452</v>
      </c>
      <c r="B142" s="1"/>
      <c r="C142" s="1"/>
      <c r="D142" s="1"/>
      <c r="E142" s="1">
        <v>4</v>
      </c>
      <c r="F142" s="1"/>
      <c r="G142" s="1">
        <v>6</v>
      </c>
      <c r="H142" s="1"/>
      <c r="I142" s="1">
        <v>112</v>
      </c>
      <c r="J142" s="35">
        <v>4264</v>
      </c>
      <c r="K142" s="35" t="s">
        <v>243</v>
      </c>
      <c r="L142" s="35"/>
      <c r="M142" s="36">
        <v>0</v>
      </c>
      <c r="N142" s="36">
        <v>0</v>
      </c>
      <c r="O142" s="36">
        <v>75000</v>
      </c>
      <c r="P142" s="200">
        <v>24600</v>
      </c>
      <c r="Q142" s="158">
        <v>75000</v>
      </c>
      <c r="R142" s="374">
        <v>75000</v>
      </c>
      <c r="S142" s="245">
        <v>0</v>
      </c>
      <c r="T142" s="158">
        <v>0</v>
      </c>
      <c r="U142" s="84">
        <f t="shared" si="52"/>
        <v>32.800000000000004</v>
      </c>
      <c r="V142" s="84">
        <f t="shared" si="52"/>
        <v>304.8780487804878</v>
      </c>
      <c r="W142" s="84">
        <f t="shared" si="52"/>
        <v>100</v>
      </c>
    </row>
    <row r="143" spans="1:23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18"/>
      <c r="K143" s="118" t="s">
        <v>331</v>
      </c>
      <c r="L143" s="118"/>
      <c r="M143" s="119">
        <f aca="true" t="shared" si="53" ref="M143:T143">M140</f>
        <v>0</v>
      </c>
      <c r="N143" s="119">
        <f t="shared" si="53"/>
        <v>0</v>
      </c>
      <c r="O143" s="119">
        <f t="shared" si="53"/>
        <v>75000</v>
      </c>
      <c r="P143" s="220">
        <f t="shared" si="53"/>
        <v>24600</v>
      </c>
      <c r="Q143" s="119">
        <f t="shared" si="53"/>
        <v>75000</v>
      </c>
      <c r="R143" s="359">
        <f t="shared" si="53"/>
        <v>75000</v>
      </c>
      <c r="S143" s="256">
        <f t="shared" si="53"/>
        <v>0</v>
      </c>
      <c r="T143" s="119">
        <f t="shared" si="53"/>
        <v>0</v>
      </c>
      <c r="U143" s="120"/>
      <c r="V143" s="120"/>
      <c r="W143" s="120"/>
    </row>
    <row r="144" spans="1:23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05"/>
      <c r="K144" s="105" t="s">
        <v>335</v>
      </c>
      <c r="L144" s="105"/>
      <c r="M144" s="106">
        <f aca="true" t="shared" si="54" ref="M144:T144">M98+M105+M111+M117+M127+M137+M143</f>
        <v>1730335</v>
      </c>
      <c r="N144" s="106">
        <f t="shared" si="54"/>
        <v>1670241</v>
      </c>
      <c r="O144" s="106">
        <f t="shared" si="54"/>
        <v>1865790</v>
      </c>
      <c r="P144" s="217">
        <f t="shared" si="54"/>
        <v>1575665</v>
      </c>
      <c r="Q144" s="106">
        <f>Q98+Q105+Q111+Q117+Q127+Q137+Q143</f>
        <v>1840290</v>
      </c>
      <c r="R144" s="353">
        <f>R98+R105+R111+R117+R127+R137+R143</f>
        <v>1660500</v>
      </c>
      <c r="S144" s="251">
        <f t="shared" si="54"/>
        <v>1973242</v>
      </c>
      <c r="T144" s="106">
        <f t="shared" si="54"/>
        <v>1988242</v>
      </c>
      <c r="U144" s="107"/>
      <c r="V144" s="107"/>
      <c r="W144" s="107"/>
    </row>
    <row r="145" spans="1:23" ht="15.75" thickTop="1">
      <c r="A145" s="1"/>
      <c r="B145" s="1"/>
      <c r="C145" s="1"/>
      <c r="D145" s="1"/>
      <c r="E145" s="1"/>
      <c r="F145" s="1"/>
      <c r="G145" s="1"/>
      <c r="H145" s="1"/>
      <c r="I145" s="1"/>
      <c r="J145" s="115"/>
      <c r="K145" s="115"/>
      <c r="L145" s="115"/>
      <c r="M145" s="116"/>
      <c r="N145" s="116"/>
      <c r="O145" s="116"/>
      <c r="P145" s="213"/>
      <c r="Q145" s="116"/>
      <c r="R145" s="349"/>
      <c r="S145" s="249"/>
      <c r="T145" s="116"/>
      <c r="U145" s="323"/>
      <c r="V145" s="323"/>
      <c r="W145" s="323"/>
    </row>
    <row r="146" spans="1:23" ht="14.25">
      <c r="A146" s="24"/>
      <c r="B146" s="24"/>
      <c r="C146" s="24"/>
      <c r="D146" s="24"/>
      <c r="E146" s="24"/>
      <c r="F146" s="24"/>
      <c r="G146" s="24"/>
      <c r="H146" s="24"/>
      <c r="I146" s="24"/>
      <c r="J146" s="29" t="s">
        <v>154</v>
      </c>
      <c r="K146" s="29" t="s">
        <v>153</v>
      </c>
      <c r="L146" s="29"/>
      <c r="M146" s="21"/>
      <c r="N146" s="21"/>
      <c r="O146" s="21"/>
      <c r="P146" s="183"/>
      <c r="Q146" s="154"/>
      <c r="R146" s="357"/>
      <c r="S146" s="254"/>
      <c r="T146" s="154"/>
      <c r="U146" s="89"/>
      <c r="V146" s="89"/>
      <c r="W146" s="89"/>
    </row>
    <row r="147" spans="1:23" ht="14.25">
      <c r="A147" s="24"/>
      <c r="B147" s="24"/>
      <c r="C147" s="24"/>
      <c r="D147" s="24"/>
      <c r="E147" s="24"/>
      <c r="F147" s="24"/>
      <c r="G147" s="24"/>
      <c r="H147" s="24"/>
      <c r="I147" s="24">
        <v>300</v>
      </c>
      <c r="J147" s="24" t="s">
        <v>194</v>
      </c>
      <c r="K147" s="24"/>
      <c r="L147" s="24"/>
      <c r="M147" s="25"/>
      <c r="N147" s="25"/>
      <c r="O147" s="25"/>
      <c r="P147" s="181"/>
      <c r="Q147" s="152"/>
      <c r="R147" s="358"/>
      <c r="S147" s="255"/>
      <c r="T147" s="152"/>
      <c r="U147" s="90"/>
      <c r="V147" s="90"/>
      <c r="W147" s="90"/>
    </row>
    <row r="148" spans="1:23" ht="14.25">
      <c r="A148" s="7" t="s">
        <v>426</v>
      </c>
      <c r="B148" s="7"/>
      <c r="C148" s="7"/>
      <c r="D148" s="7"/>
      <c r="E148" s="7"/>
      <c r="F148" s="7"/>
      <c r="G148" s="7"/>
      <c r="H148" s="7"/>
      <c r="I148" s="7"/>
      <c r="J148" s="28" t="s">
        <v>156</v>
      </c>
      <c r="K148" s="28" t="s">
        <v>155</v>
      </c>
      <c r="L148" s="28"/>
      <c r="M148" s="19"/>
      <c r="N148" s="19"/>
      <c r="O148" s="19"/>
      <c r="P148" s="180"/>
      <c r="Q148" s="151"/>
      <c r="R148" s="351"/>
      <c r="S148" s="250"/>
      <c r="T148" s="151"/>
      <c r="U148" s="86"/>
      <c r="V148" s="86"/>
      <c r="W148" s="86"/>
    </row>
    <row r="149" spans="1:23" ht="14.25">
      <c r="A149" s="8" t="s">
        <v>453</v>
      </c>
      <c r="B149" s="8"/>
      <c r="C149" s="8"/>
      <c r="D149" s="8"/>
      <c r="E149" s="8"/>
      <c r="F149" s="8"/>
      <c r="G149" s="8"/>
      <c r="H149" s="8"/>
      <c r="I149" s="8">
        <v>321</v>
      </c>
      <c r="J149" s="8" t="s">
        <v>143</v>
      </c>
      <c r="K149" s="8" t="s">
        <v>157</v>
      </c>
      <c r="L149" s="8"/>
      <c r="M149" s="20"/>
      <c r="N149" s="20"/>
      <c r="O149" s="20"/>
      <c r="P149" s="179"/>
      <c r="Q149" s="150"/>
      <c r="R149" s="350"/>
      <c r="S149" s="247"/>
      <c r="T149" s="150"/>
      <c r="U149" s="85"/>
      <c r="V149" s="85"/>
      <c r="W149" s="85"/>
    </row>
    <row r="150" spans="1:23" ht="15">
      <c r="A150" s="166" t="s">
        <v>453</v>
      </c>
      <c r="B150" s="1"/>
      <c r="C150" s="1"/>
      <c r="D150" s="1"/>
      <c r="E150" s="1"/>
      <c r="F150" s="1"/>
      <c r="G150" s="1"/>
      <c r="H150" s="1"/>
      <c r="I150" s="1">
        <v>321</v>
      </c>
      <c r="J150" s="33">
        <v>3</v>
      </c>
      <c r="K150" s="33" t="s">
        <v>9</v>
      </c>
      <c r="L150" s="33"/>
      <c r="M150" s="34">
        <f aca="true" t="shared" si="55" ref="M150:T151">M151</f>
        <v>94000</v>
      </c>
      <c r="N150" s="34">
        <f t="shared" si="55"/>
        <v>92000</v>
      </c>
      <c r="O150" s="38">
        <f t="shared" si="55"/>
        <v>98000</v>
      </c>
      <c r="P150" s="211">
        <f t="shared" si="55"/>
        <v>85000</v>
      </c>
      <c r="Q150" s="34">
        <f t="shared" si="55"/>
        <v>100000</v>
      </c>
      <c r="R150" s="373">
        <f t="shared" si="55"/>
        <v>90000</v>
      </c>
      <c r="S150" s="270">
        <f t="shared" si="55"/>
        <v>120000</v>
      </c>
      <c r="T150" s="34">
        <f t="shared" si="55"/>
        <v>120000</v>
      </c>
      <c r="U150" s="84">
        <f aca="true" t="shared" si="56" ref="U150:W152">P150/O150*100</f>
        <v>86.73469387755102</v>
      </c>
      <c r="V150" s="84">
        <f t="shared" si="56"/>
        <v>117.64705882352942</v>
      </c>
      <c r="W150" s="84">
        <f t="shared" si="56"/>
        <v>90</v>
      </c>
    </row>
    <row r="151" spans="1:23" ht="14.25">
      <c r="A151" s="166" t="s">
        <v>453</v>
      </c>
      <c r="B151" s="1"/>
      <c r="C151" s="1"/>
      <c r="D151" s="1"/>
      <c r="E151" s="1"/>
      <c r="F151" s="1"/>
      <c r="G151" s="1"/>
      <c r="H151" s="1"/>
      <c r="I151" s="1">
        <v>321</v>
      </c>
      <c r="J151" s="35">
        <v>38</v>
      </c>
      <c r="K151" s="35" t="s">
        <v>54</v>
      </c>
      <c r="L151" s="35"/>
      <c r="M151" s="36">
        <f t="shared" si="55"/>
        <v>94000</v>
      </c>
      <c r="N151" s="36">
        <f t="shared" si="55"/>
        <v>92000</v>
      </c>
      <c r="O151" s="42">
        <f t="shared" si="55"/>
        <v>98000</v>
      </c>
      <c r="P151" s="200">
        <f t="shared" si="55"/>
        <v>85000</v>
      </c>
      <c r="Q151" s="158">
        <f t="shared" si="55"/>
        <v>100000</v>
      </c>
      <c r="R151" s="374">
        <f t="shared" si="55"/>
        <v>90000</v>
      </c>
      <c r="S151" s="245">
        <f t="shared" si="55"/>
        <v>120000</v>
      </c>
      <c r="T151" s="158">
        <f t="shared" si="55"/>
        <v>120000</v>
      </c>
      <c r="U151" s="84">
        <f t="shared" si="56"/>
        <v>86.73469387755102</v>
      </c>
      <c r="V151" s="84">
        <f t="shared" si="56"/>
        <v>117.64705882352942</v>
      </c>
      <c r="W151" s="84">
        <f t="shared" si="56"/>
        <v>90</v>
      </c>
    </row>
    <row r="152" spans="1:23" ht="15" thickBot="1">
      <c r="A152" s="166" t="s">
        <v>453</v>
      </c>
      <c r="B152" s="1">
        <v>1</v>
      </c>
      <c r="C152" s="1">
        <v>2</v>
      </c>
      <c r="D152" s="1"/>
      <c r="E152" s="1">
        <v>4</v>
      </c>
      <c r="F152" s="1"/>
      <c r="G152" s="1"/>
      <c r="H152" s="1"/>
      <c r="I152" s="1">
        <v>321</v>
      </c>
      <c r="J152" s="35">
        <v>3811</v>
      </c>
      <c r="K152" s="35" t="s">
        <v>244</v>
      </c>
      <c r="L152" s="35"/>
      <c r="M152" s="36">
        <v>94000</v>
      </c>
      <c r="N152" s="36">
        <v>92000</v>
      </c>
      <c r="O152" s="42">
        <v>98000</v>
      </c>
      <c r="P152" s="200">
        <v>85000</v>
      </c>
      <c r="Q152" s="158">
        <v>100000</v>
      </c>
      <c r="R152" s="374">
        <v>90000</v>
      </c>
      <c r="S152" s="245">
        <v>120000</v>
      </c>
      <c r="T152" s="158">
        <v>120000</v>
      </c>
      <c r="U152" s="84">
        <f t="shared" si="56"/>
        <v>86.73469387755102</v>
      </c>
      <c r="V152" s="84">
        <f t="shared" si="56"/>
        <v>117.64705882352942</v>
      </c>
      <c r="W152" s="84">
        <f t="shared" si="56"/>
        <v>90</v>
      </c>
    </row>
    <row r="153" spans="1:23" ht="15">
      <c r="A153" s="1"/>
      <c r="B153" s="1"/>
      <c r="C153" s="1"/>
      <c r="D153" s="1"/>
      <c r="E153" s="1"/>
      <c r="F153" s="1"/>
      <c r="G153" s="1"/>
      <c r="H153" s="1"/>
      <c r="I153" s="1"/>
      <c r="J153" s="118"/>
      <c r="K153" s="118" t="s">
        <v>331</v>
      </c>
      <c r="L153" s="118"/>
      <c r="M153" s="119">
        <f aca="true" t="shared" si="57" ref="M153:T153">M150</f>
        <v>94000</v>
      </c>
      <c r="N153" s="119">
        <f t="shared" si="57"/>
        <v>92000</v>
      </c>
      <c r="O153" s="119">
        <f t="shared" si="57"/>
        <v>98000</v>
      </c>
      <c r="P153" s="220">
        <f t="shared" si="57"/>
        <v>85000</v>
      </c>
      <c r="Q153" s="119">
        <f t="shared" si="57"/>
        <v>100000</v>
      </c>
      <c r="R153" s="359">
        <f t="shared" si="57"/>
        <v>90000</v>
      </c>
      <c r="S153" s="256">
        <f t="shared" si="57"/>
        <v>120000</v>
      </c>
      <c r="T153" s="119">
        <f t="shared" si="57"/>
        <v>120000</v>
      </c>
      <c r="U153" s="120"/>
      <c r="V153" s="120"/>
      <c r="W153" s="120"/>
    </row>
    <row r="154" spans="1:23" ht="14.25">
      <c r="A154" s="1"/>
      <c r="B154" s="1"/>
      <c r="C154" s="1"/>
      <c r="D154" s="1"/>
      <c r="E154" s="1"/>
      <c r="F154" s="1"/>
      <c r="G154" s="1"/>
      <c r="H154" s="1"/>
      <c r="I154" s="1"/>
      <c r="J154" s="47"/>
      <c r="K154" s="47"/>
      <c r="L154" s="47"/>
      <c r="M154" s="48"/>
      <c r="N154" s="48"/>
      <c r="O154" s="48"/>
      <c r="P154" s="184"/>
      <c r="Q154" s="162"/>
      <c r="R154" s="361"/>
      <c r="S154" s="258"/>
      <c r="T154" s="162"/>
      <c r="U154" s="91"/>
      <c r="V154" s="91"/>
      <c r="W154" s="91"/>
    </row>
    <row r="155" spans="1:23" ht="14.25">
      <c r="A155" s="8" t="s">
        <v>454</v>
      </c>
      <c r="B155" s="8"/>
      <c r="C155" s="8"/>
      <c r="D155" s="8"/>
      <c r="E155" s="8"/>
      <c r="F155" s="8"/>
      <c r="G155" s="8"/>
      <c r="H155" s="8"/>
      <c r="I155" s="8">
        <v>321</v>
      </c>
      <c r="J155" s="8" t="s">
        <v>143</v>
      </c>
      <c r="K155" s="8" t="s">
        <v>158</v>
      </c>
      <c r="L155" s="8"/>
      <c r="M155" s="20"/>
      <c r="N155" s="20"/>
      <c r="O155" s="20"/>
      <c r="P155" s="179"/>
      <c r="Q155" s="150"/>
      <c r="R155" s="350"/>
      <c r="S155" s="247"/>
      <c r="T155" s="150"/>
      <c r="U155" s="85"/>
      <c r="V155" s="85"/>
      <c r="W155" s="85"/>
    </row>
    <row r="156" spans="1:23" ht="15">
      <c r="A156" s="166" t="s">
        <v>454</v>
      </c>
      <c r="B156" s="1"/>
      <c r="C156" s="1"/>
      <c r="D156" s="1"/>
      <c r="E156" s="1"/>
      <c r="F156" s="1"/>
      <c r="G156" s="1"/>
      <c r="H156" s="1"/>
      <c r="I156" s="1">
        <v>321</v>
      </c>
      <c r="J156" s="33">
        <v>3</v>
      </c>
      <c r="K156" s="33" t="s">
        <v>9</v>
      </c>
      <c r="L156" s="33"/>
      <c r="M156" s="34">
        <f aca="true" t="shared" si="58" ref="M156:T156">M157</f>
        <v>0</v>
      </c>
      <c r="N156" s="34">
        <f t="shared" si="58"/>
        <v>38090</v>
      </c>
      <c r="O156" s="34">
        <f t="shared" si="58"/>
        <v>36500</v>
      </c>
      <c r="P156" s="211">
        <f t="shared" si="58"/>
        <v>24600</v>
      </c>
      <c r="Q156" s="34">
        <f t="shared" si="58"/>
        <v>0</v>
      </c>
      <c r="R156" s="373">
        <f t="shared" si="58"/>
        <v>20000</v>
      </c>
      <c r="S156" s="270">
        <f t="shared" si="58"/>
        <v>10000</v>
      </c>
      <c r="T156" s="34">
        <f t="shared" si="58"/>
        <v>10000</v>
      </c>
      <c r="U156" s="84">
        <f aca="true" t="shared" si="59" ref="U156:W160">P156/O156*100</f>
        <v>67.3972602739726</v>
      </c>
      <c r="V156" s="84">
        <f t="shared" si="59"/>
        <v>0</v>
      </c>
      <c r="W156" s="84" t="e">
        <f t="shared" si="59"/>
        <v>#DIV/0!</v>
      </c>
    </row>
    <row r="157" spans="1:23" ht="14.25">
      <c r="A157" s="166" t="s">
        <v>454</v>
      </c>
      <c r="B157" s="1"/>
      <c r="C157" s="1"/>
      <c r="D157" s="1"/>
      <c r="E157" s="1"/>
      <c r="F157" s="1"/>
      <c r="G157" s="1"/>
      <c r="H157" s="1"/>
      <c r="I157" s="1">
        <v>321</v>
      </c>
      <c r="J157" s="35">
        <v>32</v>
      </c>
      <c r="K157" s="44" t="s">
        <v>43</v>
      </c>
      <c r="L157" s="43"/>
      <c r="M157" s="36">
        <f aca="true" t="shared" si="60" ref="M157:R157">M158+M159</f>
        <v>0</v>
      </c>
      <c r="N157" s="36">
        <f t="shared" si="60"/>
        <v>38090</v>
      </c>
      <c r="O157" s="36">
        <f t="shared" si="60"/>
        <v>36500</v>
      </c>
      <c r="P157" s="200">
        <f t="shared" si="60"/>
        <v>24600</v>
      </c>
      <c r="Q157" s="158">
        <f t="shared" si="60"/>
        <v>0</v>
      </c>
      <c r="R157" s="374">
        <f t="shared" si="60"/>
        <v>20000</v>
      </c>
      <c r="S157" s="245">
        <f>S158+S159+S160</f>
        <v>10000</v>
      </c>
      <c r="T157" s="158">
        <f>T158+T159+T160</f>
        <v>10000</v>
      </c>
      <c r="U157" s="84">
        <f t="shared" si="59"/>
        <v>67.3972602739726</v>
      </c>
      <c r="V157" s="84">
        <f t="shared" si="59"/>
        <v>0</v>
      </c>
      <c r="W157" s="84" t="e">
        <f t="shared" si="59"/>
        <v>#DIV/0!</v>
      </c>
    </row>
    <row r="158" spans="1:23" ht="14.25">
      <c r="A158" s="166" t="s">
        <v>454</v>
      </c>
      <c r="B158" s="1"/>
      <c r="C158" s="1">
        <v>2</v>
      </c>
      <c r="D158" s="1">
        <v>3</v>
      </c>
      <c r="E158" s="1">
        <v>4</v>
      </c>
      <c r="F158" s="1"/>
      <c r="G158" s="1"/>
      <c r="H158" s="1"/>
      <c r="I158" s="1">
        <v>321</v>
      </c>
      <c r="J158" s="35">
        <v>3237</v>
      </c>
      <c r="K158" s="35" t="s">
        <v>246</v>
      </c>
      <c r="L158" s="35"/>
      <c r="M158" s="36">
        <v>0</v>
      </c>
      <c r="N158" s="36">
        <v>4880</v>
      </c>
      <c r="O158" s="36">
        <v>20000</v>
      </c>
      <c r="P158" s="200">
        <v>24600</v>
      </c>
      <c r="Q158" s="158">
        <v>0</v>
      </c>
      <c r="R158" s="374">
        <v>20000</v>
      </c>
      <c r="S158" s="245">
        <v>0</v>
      </c>
      <c r="T158" s="158">
        <v>0</v>
      </c>
      <c r="U158" s="84">
        <f t="shared" si="59"/>
        <v>123</v>
      </c>
      <c r="V158" s="84">
        <f t="shared" si="59"/>
        <v>0</v>
      </c>
      <c r="W158" s="84" t="e">
        <f t="shared" si="59"/>
        <v>#DIV/0!</v>
      </c>
    </row>
    <row r="159" spans="1:23" ht="14.25">
      <c r="A159" s="166" t="s">
        <v>454</v>
      </c>
      <c r="B159" s="1"/>
      <c r="C159" s="1">
        <v>2</v>
      </c>
      <c r="D159" s="1">
        <v>3</v>
      </c>
      <c r="E159" s="1">
        <v>4</v>
      </c>
      <c r="F159" s="1"/>
      <c r="G159" s="1"/>
      <c r="H159" s="1"/>
      <c r="I159" s="1">
        <v>321</v>
      </c>
      <c r="J159" s="35">
        <v>3237</v>
      </c>
      <c r="K159" s="35" t="s">
        <v>245</v>
      </c>
      <c r="L159" s="35"/>
      <c r="M159" s="36">
        <v>0</v>
      </c>
      <c r="N159" s="36">
        <v>33210</v>
      </c>
      <c r="O159" s="36">
        <v>16500</v>
      </c>
      <c r="P159" s="200">
        <v>0</v>
      </c>
      <c r="Q159" s="158">
        <v>0</v>
      </c>
      <c r="R159" s="374">
        <v>0</v>
      </c>
      <c r="S159" s="245">
        <v>0</v>
      </c>
      <c r="T159" s="158">
        <v>0</v>
      </c>
      <c r="U159" s="84">
        <f t="shared" si="59"/>
        <v>0</v>
      </c>
      <c r="V159" s="84" t="e">
        <f t="shared" si="59"/>
        <v>#DIV/0!</v>
      </c>
      <c r="W159" s="84" t="e">
        <f t="shared" si="59"/>
        <v>#DIV/0!</v>
      </c>
    </row>
    <row r="160" spans="1:23" ht="15" thickBot="1">
      <c r="A160" s="166" t="s">
        <v>454</v>
      </c>
      <c r="B160" s="1"/>
      <c r="C160" s="1">
        <v>2</v>
      </c>
      <c r="D160" s="1">
        <v>3</v>
      </c>
      <c r="E160" s="1">
        <v>4</v>
      </c>
      <c r="F160" s="1"/>
      <c r="G160" s="1"/>
      <c r="H160" s="1"/>
      <c r="I160" s="1">
        <v>321</v>
      </c>
      <c r="J160" s="133">
        <v>3237</v>
      </c>
      <c r="K160" s="35" t="s">
        <v>371</v>
      </c>
      <c r="L160" s="133"/>
      <c r="M160" s="134">
        <v>0</v>
      </c>
      <c r="N160" s="134">
        <v>0</v>
      </c>
      <c r="O160" s="134">
        <v>0</v>
      </c>
      <c r="P160" s="221">
        <v>0</v>
      </c>
      <c r="Q160" s="163">
        <v>0</v>
      </c>
      <c r="R160" s="377">
        <v>0</v>
      </c>
      <c r="S160" s="245">
        <v>10000</v>
      </c>
      <c r="T160" s="158">
        <v>10000</v>
      </c>
      <c r="U160" s="84" t="e">
        <f t="shared" si="59"/>
        <v>#DIV/0!</v>
      </c>
      <c r="V160" s="84" t="e">
        <f t="shared" si="59"/>
        <v>#DIV/0!</v>
      </c>
      <c r="W160" s="84" t="e">
        <f t="shared" si="59"/>
        <v>#DIV/0!</v>
      </c>
    </row>
    <row r="161" spans="1:23" ht="15">
      <c r="A161" s="1"/>
      <c r="B161" s="1"/>
      <c r="C161" s="1"/>
      <c r="D161" s="1"/>
      <c r="E161" s="1"/>
      <c r="F161" s="1"/>
      <c r="G161" s="1"/>
      <c r="H161" s="1"/>
      <c r="I161" s="1"/>
      <c r="J161" s="118"/>
      <c r="K161" s="118" t="s">
        <v>331</v>
      </c>
      <c r="L161" s="118"/>
      <c r="M161" s="119">
        <f aca="true" t="shared" si="61" ref="M161:T161">M156</f>
        <v>0</v>
      </c>
      <c r="N161" s="119">
        <f t="shared" si="61"/>
        <v>38090</v>
      </c>
      <c r="O161" s="119">
        <f t="shared" si="61"/>
        <v>36500</v>
      </c>
      <c r="P161" s="220">
        <f t="shared" si="61"/>
        <v>24600</v>
      </c>
      <c r="Q161" s="119">
        <f t="shared" si="61"/>
        <v>0</v>
      </c>
      <c r="R161" s="359">
        <f t="shared" si="61"/>
        <v>20000</v>
      </c>
      <c r="S161" s="256">
        <f t="shared" si="61"/>
        <v>10000</v>
      </c>
      <c r="T161" s="119">
        <f t="shared" si="61"/>
        <v>10000</v>
      </c>
      <c r="U161" s="120"/>
      <c r="V161" s="120"/>
      <c r="W161" s="120"/>
    </row>
    <row r="162" spans="1:23" ht="14.25">
      <c r="A162" s="1"/>
      <c r="B162" s="1"/>
      <c r="C162" s="1"/>
      <c r="D162" s="1"/>
      <c r="E162" s="1"/>
      <c r="F162" s="1"/>
      <c r="G162" s="1"/>
      <c r="H162" s="1"/>
      <c r="I162" s="1"/>
      <c r="J162" s="47"/>
      <c r="K162" s="47"/>
      <c r="L162" s="47"/>
      <c r="M162" s="48"/>
      <c r="N162" s="48"/>
      <c r="O162" s="48"/>
      <c r="P162" s="184"/>
      <c r="Q162" s="162"/>
      <c r="R162" s="361"/>
      <c r="S162" s="258"/>
      <c r="T162" s="162"/>
      <c r="U162" s="91"/>
      <c r="V162" s="91"/>
      <c r="W162" s="91"/>
    </row>
    <row r="163" spans="1:23" ht="14.25" hidden="1">
      <c r="A163" s="8"/>
      <c r="B163" s="8"/>
      <c r="C163" s="8"/>
      <c r="D163" s="8"/>
      <c r="E163" s="8"/>
      <c r="F163" s="8"/>
      <c r="G163" s="8"/>
      <c r="H163" s="8"/>
      <c r="I163" s="8">
        <v>321</v>
      </c>
      <c r="J163" s="8" t="s">
        <v>160</v>
      </c>
      <c r="K163" s="8" t="s">
        <v>159</v>
      </c>
      <c r="L163" s="8"/>
      <c r="M163" s="20"/>
      <c r="N163" s="20"/>
      <c r="O163" s="20"/>
      <c r="P163" s="181"/>
      <c r="Q163" s="150"/>
      <c r="R163" s="350"/>
      <c r="S163" s="247"/>
      <c r="T163" s="150"/>
      <c r="U163" s="85"/>
      <c r="V163" s="85"/>
      <c r="W163" s="85"/>
    </row>
    <row r="164" spans="1:23" ht="15" hidden="1">
      <c r="A164" s="1"/>
      <c r="B164" s="1"/>
      <c r="C164" s="1"/>
      <c r="D164" s="1"/>
      <c r="E164" s="1"/>
      <c r="F164" s="1"/>
      <c r="G164" s="1"/>
      <c r="H164" s="1"/>
      <c r="I164" s="1"/>
      <c r="J164" s="33">
        <v>3</v>
      </c>
      <c r="K164" s="33" t="s">
        <v>9</v>
      </c>
      <c r="L164" s="33"/>
      <c r="M164" s="34">
        <f aca="true" t="shared" si="62" ref="M164:T165">M165</f>
        <v>0</v>
      </c>
      <c r="N164" s="34">
        <f t="shared" si="62"/>
        <v>0</v>
      </c>
      <c r="O164" s="34">
        <f t="shared" si="62"/>
        <v>0</v>
      </c>
      <c r="P164" s="176">
        <f t="shared" si="62"/>
        <v>0</v>
      </c>
      <c r="Q164" s="34">
        <f t="shared" si="62"/>
        <v>0</v>
      </c>
      <c r="R164" s="346">
        <f t="shared" si="62"/>
        <v>0</v>
      </c>
      <c r="S164" s="245">
        <f t="shared" si="62"/>
        <v>0</v>
      </c>
      <c r="T164" s="158">
        <f t="shared" si="62"/>
        <v>0</v>
      </c>
      <c r="U164" s="84" t="e">
        <f aca="true" t="shared" si="63" ref="U164:W166">P164/O164</f>
        <v>#DIV/0!</v>
      </c>
      <c r="V164" s="84" t="e">
        <f t="shared" si="63"/>
        <v>#DIV/0!</v>
      </c>
      <c r="W164" s="84" t="e">
        <f t="shared" si="63"/>
        <v>#DIV/0!</v>
      </c>
    </row>
    <row r="165" spans="1:23" ht="14.25" hidden="1">
      <c r="A165" s="1"/>
      <c r="B165" s="1"/>
      <c r="C165" s="1"/>
      <c r="D165" s="1"/>
      <c r="E165" s="1"/>
      <c r="F165" s="1"/>
      <c r="G165" s="1"/>
      <c r="H165" s="1"/>
      <c r="I165" s="1"/>
      <c r="J165" s="39">
        <v>38</v>
      </c>
      <c r="K165" s="39" t="s">
        <v>54</v>
      </c>
      <c r="L165" s="39"/>
      <c r="M165" s="36">
        <f t="shared" si="62"/>
        <v>0</v>
      </c>
      <c r="N165" s="36">
        <f t="shared" si="62"/>
        <v>0</v>
      </c>
      <c r="O165" s="36">
        <f t="shared" si="62"/>
        <v>0</v>
      </c>
      <c r="P165" s="177">
        <f t="shared" si="62"/>
        <v>0</v>
      </c>
      <c r="Q165" s="158">
        <f t="shared" si="62"/>
        <v>0</v>
      </c>
      <c r="R165" s="347">
        <f t="shared" si="62"/>
        <v>0</v>
      </c>
      <c r="S165" s="245">
        <f t="shared" si="62"/>
        <v>0</v>
      </c>
      <c r="T165" s="158">
        <f t="shared" si="62"/>
        <v>0</v>
      </c>
      <c r="U165" s="84" t="e">
        <f t="shared" si="63"/>
        <v>#DIV/0!</v>
      </c>
      <c r="V165" s="84" t="e">
        <f t="shared" si="63"/>
        <v>#DIV/0!</v>
      </c>
      <c r="W165" s="84" t="e">
        <f t="shared" si="63"/>
        <v>#DIV/0!</v>
      </c>
    </row>
    <row r="166" spans="1:23" ht="14.25" hidden="1">
      <c r="A166" s="1"/>
      <c r="B166" s="1"/>
      <c r="C166" s="1"/>
      <c r="D166" s="1"/>
      <c r="E166" s="1"/>
      <c r="F166" s="1"/>
      <c r="G166" s="1"/>
      <c r="H166" s="1"/>
      <c r="I166" s="1"/>
      <c r="J166" s="35">
        <v>3821</v>
      </c>
      <c r="K166" s="35" t="s">
        <v>247</v>
      </c>
      <c r="L166" s="35"/>
      <c r="M166" s="36">
        <v>0</v>
      </c>
      <c r="N166" s="36">
        <v>0</v>
      </c>
      <c r="O166" s="36">
        <v>0</v>
      </c>
      <c r="P166" s="177">
        <v>0</v>
      </c>
      <c r="Q166" s="158">
        <v>0</v>
      </c>
      <c r="R166" s="347">
        <v>0</v>
      </c>
      <c r="S166" s="245">
        <v>0</v>
      </c>
      <c r="T166" s="158">
        <v>0</v>
      </c>
      <c r="U166" s="84" t="e">
        <f t="shared" si="63"/>
        <v>#DIV/0!</v>
      </c>
      <c r="V166" s="84" t="e">
        <f t="shared" si="63"/>
        <v>#DIV/0!</v>
      </c>
      <c r="W166" s="84" t="e">
        <f t="shared" si="63"/>
        <v>#DIV/0!</v>
      </c>
    </row>
    <row r="167" spans="1:23" ht="15" hidden="1">
      <c r="A167" s="1"/>
      <c r="B167" s="1"/>
      <c r="C167" s="1"/>
      <c r="D167" s="1"/>
      <c r="E167" s="1"/>
      <c r="F167" s="1"/>
      <c r="G167" s="1"/>
      <c r="H167" s="1"/>
      <c r="I167" s="1"/>
      <c r="J167" s="118"/>
      <c r="K167" s="118" t="s">
        <v>331</v>
      </c>
      <c r="L167" s="118"/>
      <c r="M167" s="119">
        <f aca="true" t="shared" si="64" ref="M167:T167">M164</f>
        <v>0</v>
      </c>
      <c r="N167" s="119">
        <f t="shared" si="64"/>
        <v>0</v>
      </c>
      <c r="O167" s="119">
        <f t="shared" si="64"/>
        <v>0</v>
      </c>
      <c r="P167" s="185">
        <f t="shared" si="64"/>
        <v>0</v>
      </c>
      <c r="Q167" s="119">
        <f t="shared" si="64"/>
        <v>0</v>
      </c>
      <c r="R167" s="359">
        <f t="shared" si="64"/>
        <v>0</v>
      </c>
      <c r="S167" s="256">
        <f t="shared" si="64"/>
        <v>0</v>
      </c>
      <c r="T167" s="119">
        <f t="shared" si="64"/>
        <v>0</v>
      </c>
      <c r="U167" s="120"/>
      <c r="V167" s="120"/>
      <c r="W167" s="120"/>
    </row>
    <row r="168" spans="1:23" ht="15.75" hidden="1" thickBot="1">
      <c r="A168" s="1"/>
      <c r="B168" s="1"/>
      <c r="C168" s="1"/>
      <c r="D168" s="1"/>
      <c r="E168" s="1"/>
      <c r="F168" s="1"/>
      <c r="G168" s="1"/>
      <c r="H168" s="1"/>
      <c r="I168" s="1"/>
      <c r="J168" s="105"/>
      <c r="K168" s="105" t="s">
        <v>336</v>
      </c>
      <c r="L168" s="105"/>
      <c r="M168" s="106">
        <f aca="true" t="shared" si="65" ref="M168:T168">M153+M161+M167</f>
        <v>94000</v>
      </c>
      <c r="N168" s="106">
        <f t="shared" si="65"/>
        <v>130090</v>
      </c>
      <c r="O168" s="106">
        <f t="shared" si="65"/>
        <v>134500</v>
      </c>
      <c r="P168" s="186">
        <f t="shared" si="65"/>
        <v>109600</v>
      </c>
      <c r="Q168" s="106">
        <f t="shared" si="65"/>
        <v>100000</v>
      </c>
      <c r="R168" s="353">
        <f t="shared" si="65"/>
        <v>110000</v>
      </c>
      <c r="S168" s="251">
        <f t="shared" si="65"/>
        <v>130000</v>
      </c>
      <c r="T168" s="106">
        <f t="shared" si="65"/>
        <v>130000</v>
      </c>
      <c r="U168" s="107"/>
      <c r="V168" s="107"/>
      <c r="W168" s="107"/>
    </row>
    <row r="169" spans="1:23" ht="14.25" hidden="1">
      <c r="A169" s="1"/>
      <c r="B169" s="1"/>
      <c r="C169" s="1"/>
      <c r="D169" s="1"/>
      <c r="E169" s="1"/>
      <c r="F169" s="1"/>
      <c r="G169" s="1"/>
      <c r="H169" s="1"/>
      <c r="I169" s="1"/>
      <c r="J169" s="47"/>
      <c r="K169" s="47"/>
      <c r="L169" s="47"/>
      <c r="M169" s="48"/>
      <c r="N169" s="48"/>
      <c r="O169" s="48"/>
      <c r="P169" s="184"/>
      <c r="Q169" s="162"/>
      <c r="R169" s="361"/>
      <c r="S169" s="258"/>
      <c r="T169" s="162"/>
      <c r="U169" s="91"/>
      <c r="V169" s="91"/>
      <c r="W169" s="91"/>
    </row>
    <row r="170" spans="1:23" ht="14.25">
      <c r="A170" s="24"/>
      <c r="B170" s="24"/>
      <c r="C170" s="24"/>
      <c r="D170" s="24"/>
      <c r="E170" s="24"/>
      <c r="F170" s="24"/>
      <c r="G170" s="24"/>
      <c r="H170" s="24"/>
      <c r="I170" s="24"/>
      <c r="J170" s="29" t="s">
        <v>292</v>
      </c>
      <c r="K170" s="29" t="s">
        <v>291</v>
      </c>
      <c r="L170" s="29"/>
      <c r="M170" s="21"/>
      <c r="N170" s="21"/>
      <c r="O170" s="21"/>
      <c r="P170" s="183"/>
      <c r="Q170" s="154"/>
      <c r="R170" s="357"/>
      <c r="S170" s="254"/>
      <c r="T170" s="154"/>
      <c r="U170" s="89"/>
      <c r="V170" s="89"/>
      <c r="W170" s="89"/>
    </row>
    <row r="171" spans="1:23" ht="14.25">
      <c r="A171" s="24"/>
      <c r="B171" s="24"/>
      <c r="C171" s="24"/>
      <c r="D171" s="24"/>
      <c r="E171" s="24"/>
      <c r="F171" s="24"/>
      <c r="G171" s="24"/>
      <c r="H171" s="24"/>
      <c r="I171" s="24">
        <v>400</v>
      </c>
      <c r="J171" s="24" t="s">
        <v>208</v>
      </c>
      <c r="K171" s="24" t="s">
        <v>210</v>
      </c>
      <c r="L171" s="24"/>
      <c r="M171" s="25"/>
      <c r="N171" s="25"/>
      <c r="O171" s="25"/>
      <c r="P171" s="181"/>
      <c r="Q171" s="152"/>
      <c r="R171" s="358"/>
      <c r="S171" s="255"/>
      <c r="T171" s="152"/>
      <c r="U171" s="90"/>
      <c r="V171" s="90"/>
      <c r="W171" s="90"/>
    </row>
    <row r="172" spans="1:23" ht="14.25">
      <c r="A172" s="7" t="s">
        <v>427</v>
      </c>
      <c r="B172" s="7"/>
      <c r="C172" s="7"/>
      <c r="D172" s="7"/>
      <c r="E172" s="7"/>
      <c r="F172" s="7"/>
      <c r="G172" s="7"/>
      <c r="H172" s="7"/>
      <c r="I172" s="7"/>
      <c r="J172" s="28" t="s">
        <v>162</v>
      </c>
      <c r="K172" s="28" t="s">
        <v>161</v>
      </c>
      <c r="L172" s="28"/>
      <c r="M172" s="19"/>
      <c r="N172" s="19"/>
      <c r="O172" s="19"/>
      <c r="P172" s="180"/>
      <c r="Q172" s="151"/>
      <c r="R172" s="351"/>
      <c r="S172" s="250"/>
      <c r="T172" s="151"/>
      <c r="U172" s="86"/>
      <c r="V172" s="86"/>
      <c r="W172" s="86"/>
    </row>
    <row r="173" spans="1:23" ht="14.25">
      <c r="A173" s="8" t="s">
        <v>455</v>
      </c>
      <c r="B173" s="8"/>
      <c r="C173" s="8"/>
      <c r="D173" s="8"/>
      <c r="E173" s="8"/>
      <c r="F173" s="8"/>
      <c r="G173" s="8"/>
      <c r="H173" s="8"/>
      <c r="I173" s="8">
        <v>451</v>
      </c>
      <c r="J173" s="8" t="s">
        <v>164</v>
      </c>
      <c r="K173" s="8" t="s">
        <v>163</v>
      </c>
      <c r="L173" s="8"/>
      <c r="M173" s="20"/>
      <c r="N173" s="20"/>
      <c r="O173" s="20"/>
      <c r="P173" s="179"/>
      <c r="Q173" s="150"/>
      <c r="R173" s="350"/>
      <c r="S173" s="247"/>
      <c r="T173" s="150"/>
      <c r="U173" s="85"/>
      <c r="V173" s="85"/>
      <c r="W173" s="85"/>
    </row>
    <row r="174" spans="1:23" ht="15">
      <c r="A174" s="166" t="s">
        <v>455</v>
      </c>
      <c r="B174" s="1"/>
      <c r="C174" s="1"/>
      <c r="D174" s="1"/>
      <c r="E174" s="1"/>
      <c r="F174" s="1"/>
      <c r="G174" s="1"/>
      <c r="H174" s="1"/>
      <c r="I174" s="1">
        <v>451</v>
      </c>
      <c r="J174" s="33">
        <v>3</v>
      </c>
      <c r="K174" s="33" t="s">
        <v>9</v>
      </c>
      <c r="L174" s="33"/>
      <c r="M174" s="34">
        <f aca="true" t="shared" si="66" ref="M174:T175">M175</f>
        <v>464686</v>
      </c>
      <c r="N174" s="34">
        <f t="shared" si="66"/>
        <v>172665</v>
      </c>
      <c r="O174" s="38">
        <f t="shared" si="66"/>
        <v>100000</v>
      </c>
      <c r="P174" s="211">
        <f t="shared" si="66"/>
        <v>100550</v>
      </c>
      <c r="Q174" s="34">
        <f t="shared" si="66"/>
        <v>150000</v>
      </c>
      <c r="R174" s="373">
        <f t="shared" si="66"/>
        <v>100000</v>
      </c>
      <c r="S174" s="270">
        <f t="shared" si="66"/>
        <v>200000</v>
      </c>
      <c r="T174" s="34">
        <f t="shared" si="66"/>
        <v>200000</v>
      </c>
      <c r="U174" s="84">
        <f aca="true" t="shared" si="67" ref="U174:W176">P174/O174*100</f>
        <v>100.55000000000001</v>
      </c>
      <c r="V174" s="84">
        <f t="shared" si="67"/>
        <v>149.17951268025857</v>
      </c>
      <c r="W174" s="84">
        <f t="shared" si="67"/>
        <v>66.66666666666666</v>
      </c>
    </row>
    <row r="175" spans="1:23" ht="14.25">
      <c r="A175" s="166" t="s">
        <v>455</v>
      </c>
      <c r="B175" s="1"/>
      <c r="C175" s="1"/>
      <c r="D175" s="1"/>
      <c r="E175" s="1"/>
      <c r="F175" s="1"/>
      <c r="G175" s="1"/>
      <c r="H175" s="1"/>
      <c r="I175" s="1">
        <v>451</v>
      </c>
      <c r="J175" s="35">
        <v>32</v>
      </c>
      <c r="K175" s="44" t="s">
        <v>43</v>
      </c>
      <c r="L175" s="43"/>
      <c r="M175" s="36">
        <f t="shared" si="66"/>
        <v>464686</v>
      </c>
      <c r="N175" s="36">
        <f t="shared" si="66"/>
        <v>172665</v>
      </c>
      <c r="O175" s="42">
        <f t="shared" si="66"/>
        <v>100000</v>
      </c>
      <c r="P175" s="200">
        <f t="shared" si="66"/>
        <v>100550</v>
      </c>
      <c r="Q175" s="158">
        <f t="shared" si="66"/>
        <v>150000</v>
      </c>
      <c r="R175" s="374">
        <f t="shared" si="66"/>
        <v>100000</v>
      </c>
      <c r="S175" s="245">
        <f t="shared" si="66"/>
        <v>200000</v>
      </c>
      <c r="T175" s="158">
        <f t="shared" si="66"/>
        <v>200000</v>
      </c>
      <c r="U175" s="84">
        <f t="shared" si="67"/>
        <v>100.55000000000001</v>
      </c>
      <c r="V175" s="84">
        <f t="shared" si="67"/>
        <v>149.17951268025857</v>
      </c>
      <c r="W175" s="84">
        <f t="shared" si="67"/>
        <v>66.66666666666666</v>
      </c>
    </row>
    <row r="176" spans="1:23" ht="15" thickBot="1">
      <c r="A176" s="166" t="s">
        <v>455</v>
      </c>
      <c r="B176" s="1"/>
      <c r="C176" s="1">
        <v>2</v>
      </c>
      <c r="D176" s="1">
        <v>3</v>
      </c>
      <c r="E176" s="1">
        <v>4</v>
      </c>
      <c r="F176" s="1"/>
      <c r="G176" s="1"/>
      <c r="H176" s="1"/>
      <c r="I176" s="1">
        <v>451</v>
      </c>
      <c r="J176" s="35">
        <v>3232</v>
      </c>
      <c r="K176" s="35" t="s">
        <v>415</v>
      </c>
      <c r="L176" s="35"/>
      <c r="M176" s="36">
        <v>464686</v>
      </c>
      <c r="N176" s="36">
        <v>172665</v>
      </c>
      <c r="O176" s="42">
        <v>100000</v>
      </c>
      <c r="P176" s="200">
        <v>100550</v>
      </c>
      <c r="Q176" s="158">
        <v>150000</v>
      </c>
      <c r="R176" s="374">
        <v>100000</v>
      </c>
      <c r="S176" s="245">
        <v>200000</v>
      </c>
      <c r="T176" s="158">
        <v>200000</v>
      </c>
      <c r="U176" s="84">
        <f t="shared" si="67"/>
        <v>100.55000000000001</v>
      </c>
      <c r="V176" s="84">
        <f t="shared" si="67"/>
        <v>149.17951268025857</v>
      </c>
      <c r="W176" s="84">
        <f t="shared" si="67"/>
        <v>66.66666666666666</v>
      </c>
    </row>
    <row r="177" spans="1:23" ht="15">
      <c r="A177" s="1"/>
      <c r="B177" s="1"/>
      <c r="C177" s="1"/>
      <c r="D177" s="1"/>
      <c r="E177" s="1"/>
      <c r="F177" s="1"/>
      <c r="G177" s="1"/>
      <c r="H177" s="1"/>
      <c r="I177" s="1"/>
      <c r="J177" s="118"/>
      <c r="K177" s="118" t="s">
        <v>331</v>
      </c>
      <c r="L177" s="118"/>
      <c r="M177" s="119">
        <f aca="true" t="shared" si="68" ref="M177:T177">M174</f>
        <v>464686</v>
      </c>
      <c r="N177" s="119">
        <f t="shared" si="68"/>
        <v>172665</v>
      </c>
      <c r="O177" s="119">
        <f t="shared" si="68"/>
        <v>100000</v>
      </c>
      <c r="P177" s="220">
        <f t="shared" si="68"/>
        <v>100550</v>
      </c>
      <c r="Q177" s="119">
        <f t="shared" si="68"/>
        <v>150000</v>
      </c>
      <c r="R177" s="359">
        <f t="shared" si="68"/>
        <v>100000</v>
      </c>
      <c r="S177" s="256">
        <f t="shared" si="68"/>
        <v>200000</v>
      </c>
      <c r="T177" s="119">
        <f t="shared" si="68"/>
        <v>200000</v>
      </c>
      <c r="U177" s="120"/>
      <c r="V177" s="120"/>
      <c r="W177" s="120"/>
    </row>
    <row r="178" spans="1:23" ht="14.25">
      <c r="A178" s="1"/>
      <c r="B178" s="1"/>
      <c r="C178" s="1"/>
      <c r="D178" s="1"/>
      <c r="E178" s="1"/>
      <c r="F178" s="1"/>
      <c r="G178" s="1"/>
      <c r="H178" s="1"/>
      <c r="I178" s="1"/>
      <c r="J178" s="47"/>
      <c r="K178" s="47"/>
      <c r="L178" s="47"/>
      <c r="M178" s="48"/>
      <c r="N178" s="48"/>
      <c r="O178" s="48"/>
      <c r="P178" s="201"/>
      <c r="Q178" s="162"/>
      <c r="R178" s="361"/>
      <c r="S178" s="258"/>
      <c r="T178" s="162"/>
      <c r="U178" s="91"/>
      <c r="V178" s="91"/>
      <c r="W178" s="91"/>
    </row>
    <row r="179" spans="1:23" ht="14.25">
      <c r="A179" s="8" t="s">
        <v>456</v>
      </c>
      <c r="B179" s="8"/>
      <c r="C179" s="8"/>
      <c r="D179" s="8"/>
      <c r="E179" s="8"/>
      <c r="F179" s="8"/>
      <c r="G179" s="8"/>
      <c r="H179" s="8"/>
      <c r="I179" s="8">
        <v>560</v>
      </c>
      <c r="J179" s="8" t="s">
        <v>165</v>
      </c>
      <c r="K179" s="8" t="s">
        <v>404</v>
      </c>
      <c r="L179" s="8"/>
      <c r="M179" s="20"/>
      <c r="N179" s="20"/>
      <c r="O179" s="20"/>
      <c r="P179" s="202"/>
      <c r="Q179" s="150"/>
      <c r="R179" s="350"/>
      <c r="S179" s="247"/>
      <c r="T179" s="150"/>
      <c r="U179" s="85"/>
      <c r="V179" s="85"/>
      <c r="W179" s="85"/>
    </row>
    <row r="180" spans="1:23" ht="15">
      <c r="A180" s="166" t="s">
        <v>456</v>
      </c>
      <c r="B180" s="1"/>
      <c r="C180" s="1"/>
      <c r="D180" s="1"/>
      <c r="E180" s="1"/>
      <c r="F180" s="1"/>
      <c r="G180" s="1"/>
      <c r="H180" s="1"/>
      <c r="I180" s="1">
        <v>560</v>
      </c>
      <c r="J180" s="33">
        <v>3</v>
      </c>
      <c r="K180" s="33" t="s">
        <v>9</v>
      </c>
      <c r="L180" s="33"/>
      <c r="M180" s="34">
        <f aca="true" t="shared" si="69" ref="M180:T181">M181</f>
        <v>0</v>
      </c>
      <c r="N180" s="34">
        <f t="shared" si="69"/>
        <v>32517</v>
      </c>
      <c r="O180" s="38">
        <f t="shared" si="69"/>
        <v>150000</v>
      </c>
      <c r="P180" s="211">
        <f t="shared" si="69"/>
        <v>210073</v>
      </c>
      <c r="Q180" s="34">
        <f t="shared" si="69"/>
        <v>150000</v>
      </c>
      <c r="R180" s="373">
        <f t="shared" si="69"/>
        <v>100000</v>
      </c>
      <c r="S180" s="270">
        <f t="shared" si="69"/>
        <v>150000</v>
      </c>
      <c r="T180" s="34">
        <f t="shared" si="69"/>
        <v>150000</v>
      </c>
      <c r="U180" s="84">
        <f aca="true" t="shared" si="70" ref="U180:W182">P180/O180*100</f>
        <v>140.04866666666666</v>
      </c>
      <c r="V180" s="84">
        <f t="shared" si="70"/>
        <v>71.40375012495656</v>
      </c>
      <c r="W180" s="84">
        <f t="shared" si="70"/>
        <v>66.66666666666666</v>
      </c>
    </row>
    <row r="181" spans="1:23" ht="14.25">
      <c r="A181" s="166" t="s">
        <v>456</v>
      </c>
      <c r="B181" s="1"/>
      <c r="C181" s="1"/>
      <c r="D181" s="1"/>
      <c r="E181" s="1"/>
      <c r="F181" s="1"/>
      <c r="G181" s="1"/>
      <c r="H181" s="1"/>
      <c r="I181" s="1">
        <v>560</v>
      </c>
      <c r="J181" s="35">
        <v>32</v>
      </c>
      <c r="K181" s="44" t="s">
        <v>43</v>
      </c>
      <c r="L181" s="43"/>
      <c r="M181" s="36">
        <f t="shared" si="69"/>
        <v>0</v>
      </c>
      <c r="N181" s="36">
        <f t="shared" si="69"/>
        <v>32517</v>
      </c>
      <c r="O181" s="42">
        <f t="shared" si="69"/>
        <v>150000</v>
      </c>
      <c r="P181" s="200">
        <f t="shared" si="69"/>
        <v>210073</v>
      </c>
      <c r="Q181" s="158">
        <f t="shared" si="69"/>
        <v>150000</v>
      </c>
      <c r="R181" s="374">
        <f t="shared" si="69"/>
        <v>100000</v>
      </c>
      <c r="S181" s="245">
        <f t="shared" si="69"/>
        <v>150000</v>
      </c>
      <c r="T181" s="158">
        <f t="shared" si="69"/>
        <v>150000</v>
      </c>
      <c r="U181" s="84">
        <f t="shared" si="70"/>
        <v>140.04866666666666</v>
      </c>
      <c r="V181" s="84">
        <f t="shared" si="70"/>
        <v>71.40375012495656</v>
      </c>
      <c r="W181" s="84">
        <f t="shared" si="70"/>
        <v>66.66666666666666</v>
      </c>
    </row>
    <row r="182" spans="1:23" ht="15" thickBot="1">
      <c r="A182" s="166" t="s">
        <v>456</v>
      </c>
      <c r="B182" s="1"/>
      <c r="C182" s="1">
        <v>2</v>
      </c>
      <c r="D182" s="1">
        <v>3</v>
      </c>
      <c r="E182" s="1">
        <v>4</v>
      </c>
      <c r="F182" s="1"/>
      <c r="G182" s="1"/>
      <c r="H182" s="1"/>
      <c r="I182" s="1">
        <v>560</v>
      </c>
      <c r="J182" s="35">
        <v>3232</v>
      </c>
      <c r="K182" s="35" t="s">
        <v>249</v>
      </c>
      <c r="L182" s="35"/>
      <c r="M182" s="36">
        <v>0</v>
      </c>
      <c r="N182" s="36">
        <v>32517</v>
      </c>
      <c r="O182" s="42">
        <v>150000</v>
      </c>
      <c r="P182" s="200">
        <v>210073</v>
      </c>
      <c r="Q182" s="158">
        <v>150000</v>
      </c>
      <c r="R182" s="374">
        <v>100000</v>
      </c>
      <c r="S182" s="245">
        <v>150000</v>
      </c>
      <c r="T182" s="158">
        <v>150000</v>
      </c>
      <c r="U182" s="84">
        <f t="shared" si="70"/>
        <v>140.04866666666666</v>
      </c>
      <c r="V182" s="84">
        <f t="shared" si="70"/>
        <v>71.40375012495656</v>
      </c>
      <c r="W182" s="84">
        <f t="shared" si="70"/>
        <v>66.66666666666666</v>
      </c>
    </row>
    <row r="183" spans="1:23" ht="15">
      <c r="A183" s="1"/>
      <c r="B183" s="1"/>
      <c r="C183" s="1"/>
      <c r="D183" s="1"/>
      <c r="E183" s="1"/>
      <c r="F183" s="1"/>
      <c r="G183" s="1"/>
      <c r="H183" s="1"/>
      <c r="I183" s="1"/>
      <c r="J183" s="118"/>
      <c r="K183" s="118" t="s">
        <v>331</v>
      </c>
      <c r="L183" s="118"/>
      <c r="M183" s="119">
        <f aca="true" t="shared" si="71" ref="M183:T183">M180</f>
        <v>0</v>
      </c>
      <c r="N183" s="119">
        <f t="shared" si="71"/>
        <v>32517</v>
      </c>
      <c r="O183" s="119">
        <f t="shared" si="71"/>
        <v>150000</v>
      </c>
      <c r="P183" s="220">
        <f t="shared" si="71"/>
        <v>210073</v>
      </c>
      <c r="Q183" s="119">
        <f t="shared" si="71"/>
        <v>150000</v>
      </c>
      <c r="R183" s="359">
        <f t="shared" si="71"/>
        <v>100000</v>
      </c>
      <c r="S183" s="256">
        <f t="shared" si="71"/>
        <v>150000</v>
      </c>
      <c r="T183" s="119">
        <f t="shared" si="71"/>
        <v>150000</v>
      </c>
      <c r="U183" s="120"/>
      <c r="V183" s="120"/>
      <c r="W183" s="120"/>
    </row>
    <row r="184" spans="1:23" ht="15">
      <c r="A184" s="1"/>
      <c r="B184" s="1"/>
      <c r="C184" s="1"/>
      <c r="D184" s="1"/>
      <c r="E184" s="1"/>
      <c r="F184" s="1"/>
      <c r="G184" s="1"/>
      <c r="H184" s="1"/>
      <c r="I184" s="1"/>
      <c r="J184" s="115"/>
      <c r="K184" s="115"/>
      <c r="L184" s="115"/>
      <c r="M184" s="116"/>
      <c r="N184" s="116"/>
      <c r="O184" s="116"/>
      <c r="P184" s="213"/>
      <c r="Q184" s="116"/>
      <c r="R184" s="349"/>
      <c r="S184" s="249"/>
      <c r="T184" s="116"/>
      <c r="U184" s="117"/>
      <c r="V184" s="117"/>
      <c r="W184" s="117"/>
    </row>
    <row r="185" spans="1:28" ht="15">
      <c r="A185" s="8"/>
      <c r="B185" s="8"/>
      <c r="C185" s="8"/>
      <c r="D185" s="8"/>
      <c r="E185" s="8"/>
      <c r="F185" s="8"/>
      <c r="G185" s="8"/>
      <c r="H185" s="8"/>
      <c r="I185" s="8">
        <v>560</v>
      </c>
      <c r="J185" s="271" t="s">
        <v>165</v>
      </c>
      <c r="K185" s="271" t="s">
        <v>408</v>
      </c>
      <c r="L185" s="271"/>
      <c r="M185" s="272"/>
      <c r="N185" s="272"/>
      <c r="O185" s="272"/>
      <c r="P185" s="273"/>
      <c r="Q185" s="273"/>
      <c r="R185" s="362"/>
      <c r="S185" s="289"/>
      <c r="T185" s="289"/>
      <c r="U185" s="289"/>
      <c r="V185" s="289"/>
      <c r="W185" s="289"/>
      <c r="X185" s="283"/>
      <c r="Y185" s="284"/>
      <c r="Z185" s="285"/>
      <c r="AA185" s="274"/>
      <c r="AB185" s="274"/>
    </row>
    <row r="186" spans="1:28" ht="15">
      <c r="A186" s="1"/>
      <c r="B186" s="1"/>
      <c r="C186" s="1"/>
      <c r="D186" s="1"/>
      <c r="E186" s="1"/>
      <c r="F186" s="1"/>
      <c r="G186" s="1"/>
      <c r="H186" s="1"/>
      <c r="I186" s="1">
        <v>560</v>
      </c>
      <c r="J186" s="37">
        <v>3</v>
      </c>
      <c r="K186" s="37" t="s">
        <v>9</v>
      </c>
      <c r="L186" s="37"/>
      <c r="M186" s="38">
        <f aca="true" t="shared" si="72" ref="M186:T187">M187</f>
        <v>0</v>
      </c>
      <c r="N186" s="38">
        <f>N187+N193</f>
        <v>146911</v>
      </c>
      <c r="O186" s="38">
        <f t="shared" si="72"/>
        <v>0</v>
      </c>
      <c r="P186" s="211">
        <f>P187+P192</f>
        <v>82571</v>
      </c>
      <c r="Q186" s="211">
        <f>Q187+Q192</f>
        <v>0</v>
      </c>
      <c r="R186" s="378">
        <f>R187+R192</f>
        <v>0</v>
      </c>
      <c r="S186" s="38">
        <f>S187+S192</f>
        <v>0</v>
      </c>
      <c r="T186" s="38">
        <f>T187+T192</f>
        <v>0</v>
      </c>
      <c r="U186" s="288"/>
      <c r="V186" s="288"/>
      <c r="W186" s="288"/>
      <c r="X186" s="286"/>
      <c r="Y186" s="284"/>
      <c r="Z186" s="285"/>
      <c r="AA186" s="274"/>
      <c r="AB186" s="274"/>
    </row>
    <row r="187" spans="1:28" ht="14.25">
      <c r="A187" s="1"/>
      <c r="B187" s="1"/>
      <c r="C187" s="1"/>
      <c r="D187" s="1"/>
      <c r="E187" s="1"/>
      <c r="F187" s="1"/>
      <c r="G187" s="1"/>
      <c r="H187" s="1"/>
      <c r="I187" s="1">
        <v>560</v>
      </c>
      <c r="J187" s="132">
        <v>31</v>
      </c>
      <c r="K187" s="132" t="s">
        <v>39</v>
      </c>
      <c r="L187" s="132"/>
      <c r="M187" s="83">
        <f t="shared" si="72"/>
        <v>0</v>
      </c>
      <c r="N187" s="83">
        <f t="shared" si="72"/>
        <v>137461</v>
      </c>
      <c r="O187" s="83">
        <f t="shared" si="72"/>
        <v>0</v>
      </c>
      <c r="P187" s="200">
        <f t="shared" si="72"/>
        <v>69947</v>
      </c>
      <c r="Q187" s="200">
        <f t="shared" si="72"/>
        <v>0</v>
      </c>
      <c r="R187" s="379">
        <f t="shared" si="72"/>
        <v>0</v>
      </c>
      <c r="S187" s="83">
        <f t="shared" si="72"/>
        <v>0</v>
      </c>
      <c r="T187" s="83">
        <f t="shared" si="72"/>
        <v>0</v>
      </c>
      <c r="U187" s="288"/>
      <c r="V187" s="288"/>
      <c r="W187" s="288"/>
      <c r="X187" s="283"/>
      <c r="Y187" s="284"/>
      <c r="Z187" s="285"/>
      <c r="AA187" s="274"/>
      <c r="AB187" s="274"/>
    </row>
    <row r="188" spans="1:28" ht="14.25">
      <c r="A188" s="1"/>
      <c r="B188" s="1"/>
      <c r="C188" s="1"/>
      <c r="D188" s="1"/>
      <c r="E188" s="1"/>
      <c r="F188" s="1"/>
      <c r="G188" s="1"/>
      <c r="H188" s="1"/>
      <c r="I188" s="1">
        <v>560</v>
      </c>
      <c r="J188" s="132">
        <v>311</v>
      </c>
      <c r="K188" s="132" t="s">
        <v>219</v>
      </c>
      <c r="L188" s="132"/>
      <c r="M188" s="83">
        <v>0</v>
      </c>
      <c r="N188" s="83">
        <f>N189+N190+N191</f>
        <v>137461</v>
      </c>
      <c r="O188" s="83">
        <v>0</v>
      </c>
      <c r="P188" s="200">
        <f>P189+P190+P191</f>
        <v>69947</v>
      </c>
      <c r="Q188" s="200">
        <f>Q189+Q190+Q191</f>
        <v>0</v>
      </c>
      <c r="R188" s="379">
        <f>R189+R190+R191</f>
        <v>0</v>
      </c>
      <c r="S188" s="83">
        <f>S189+S190+S191</f>
        <v>0</v>
      </c>
      <c r="T188" s="83">
        <f>T189+T190+T191</f>
        <v>0</v>
      </c>
      <c r="U188" s="83"/>
      <c r="V188" s="83"/>
      <c r="W188" s="83"/>
      <c r="X188" s="283"/>
      <c r="Y188" s="284"/>
      <c r="Z188" s="285"/>
      <c r="AA188" s="274"/>
      <c r="AB188" s="274"/>
    </row>
    <row r="189" spans="1:28" ht="14.25">
      <c r="A189" s="1"/>
      <c r="B189" s="1"/>
      <c r="C189" s="1"/>
      <c r="D189" s="1"/>
      <c r="E189" s="1"/>
      <c r="F189" s="1"/>
      <c r="G189" s="1"/>
      <c r="H189" s="1"/>
      <c r="I189" s="1">
        <v>560</v>
      </c>
      <c r="J189" s="35">
        <v>3111</v>
      </c>
      <c r="K189" s="35" t="s">
        <v>219</v>
      </c>
      <c r="L189" s="35"/>
      <c r="M189" s="83"/>
      <c r="N189" s="83">
        <v>117287</v>
      </c>
      <c r="O189" s="83">
        <v>0</v>
      </c>
      <c r="P189" s="200">
        <v>59029</v>
      </c>
      <c r="Q189" s="200">
        <v>0</v>
      </c>
      <c r="R189" s="379">
        <v>0</v>
      </c>
      <c r="S189" s="83">
        <v>0</v>
      </c>
      <c r="T189" s="83">
        <v>0</v>
      </c>
      <c r="U189" s="288"/>
      <c r="V189" s="288"/>
      <c r="W189" s="288"/>
      <c r="X189" s="283"/>
      <c r="Y189" s="284"/>
      <c r="Z189" s="285"/>
      <c r="AA189" s="274"/>
      <c r="AB189" s="274"/>
    </row>
    <row r="190" spans="1:28" ht="14.25">
      <c r="A190" s="1"/>
      <c r="B190" s="1"/>
      <c r="C190" s="1"/>
      <c r="D190" s="1"/>
      <c r="E190" s="1"/>
      <c r="F190" s="1"/>
      <c r="G190" s="1"/>
      <c r="H190" s="1"/>
      <c r="I190" s="1">
        <v>560</v>
      </c>
      <c r="J190" s="35">
        <v>3132</v>
      </c>
      <c r="K190" s="35" t="s">
        <v>268</v>
      </c>
      <c r="L190" s="35"/>
      <c r="M190" s="83"/>
      <c r="N190" s="83">
        <v>18180</v>
      </c>
      <c r="O190" s="83">
        <v>0</v>
      </c>
      <c r="P190" s="200">
        <v>9915</v>
      </c>
      <c r="Q190" s="200">
        <v>0</v>
      </c>
      <c r="R190" s="379">
        <v>0</v>
      </c>
      <c r="S190" s="83">
        <v>0</v>
      </c>
      <c r="T190" s="83">
        <v>0</v>
      </c>
      <c r="U190" s="288"/>
      <c r="V190" s="288"/>
      <c r="W190" s="288"/>
      <c r="X190" s="283"/>
      <c r="Y190" s="284"/>
      <c r="Z190" s="285"/>
      <c r="AA190" s="274"/>
      <c r="AB190" s="274"/>
    </row>
    <row r="191" spans="1:28" ht="14.25">
      <c r="A191" s="1"/>
      <c r="B191" s="1"/>
      <c r="C191" s="1"/>
      <c r="D191" s="1"/>
      <c r="E191" s="1"/>
      <c r="F191" s="1"/>
      <c r="G191" s="1"/>
      <c r="H191" s="1"/>
      <c r="I191" s="1">
        <v>560</v>
      </c>
      <c r="J191" s="35">
        <v>3133</v>
      </c>
      <c r="K191" s="35" t="s">
        <v>220</v>
      </c>
      <c r="L191" s="35"/>
      <c r="M191" s="83"/>
      <c r="N191" s="83">
        <v>1994</v>
      </c>
      <c r="O191" s="83">
        <v>0</v>
      </c>
      <c r="P191" s="200">
        <v>1003</v>
      </c>
      <c r="Q191" s="200">
        <v>0</v>
      </c>
      <c r="R191" s="379">
        <v>0</v>
      </c>
      <c r="S191" s="83">
        <v>0</v>
      </c>
      <c r="T191" s="83">
        <v>0</v>
      </c>
      <c r="U191" s="288"/>
      <c r="V191" s="288"/>
      <c r="W191" s="288"/>
      <c r="X191" s="283"/>
      <c r="Y191" s="284"/>
      <c r="Z191" s="285"/>
      <c r="AA191" s="274"/>
      <c r="AB191" s="274"/>
    </row>
    <row r="192" spans="1:28" ht="14.25">
      <c r="A192" s="1"/>
      <c r="B192" s="1"/>
      <c r="C192" s="1"/>
      <c r="D192" s="1"/>
      <c r="E192" s="1"/>
      <c r="F192" s="1"/>
      <c r="G192" s="1"/>
      <c r="H192" s="1"/>
      <c r="I192" s="1">
        <v>560</v>
      </c>
      <c r="J192" s="35">
        <v>32</v>
      </c>
      <c r="K192" s="44" t="s">
        <v>43</v>
      </c>
      <c r="L192" s="43"/>
      <c r="M192" s="83"/>
      <c r="N192" s="83">
        <f aca="true" t="shared" si="73" ref="N192:S192">N193+N195</f>
        <v>9450</v>
      </c>
      <c r="O192" s="83">
        <f t="shared" si="73"/>
        <v>0</v>
      </c>
      <c r="P192" s="200">
        <f t="shared" si="73"/>
        <v>12624</v>
      </c>
      <c r="Q192" s="200">
        <f t="shared" si="73"/>
        <v>0</v>
      </c>
      <c r="R192" s="379">
        <f t="shared" si="73"/>
        <v>0</v>
      </c>
      <c r="S192" s="83">
        <f t="shared" si="73"/>
        <v>0</v>
      </c>
      <c r="T192" s="83">
        <v>0</v>
      </c>
      <c r="U192" s="288"/>
      <c r="V192" s="288"/>
      <c r="W192" s="288"/>
      <c r="X192" s="283"/>
      <c r="Y192" s="284"/>
      <c r="Z192" s="285"/>
      <c r="AA192" s="274"/>
      <c r="AB192" s="274"/>
    </row>
    <row r="193" spans="1:28" ht="15">
      <c r="A193" s="1"/>
      <c r="B193" s="1"/>
      <c r="C193" s="1"/>
      <c r="D193" s="1"/>
      <c r="E193" s="1"/>
      <c r="F193" s="1"/>
      <c r="G193" s="1"/>
      <c r="H193" s="1"/>
      <c r="I193" s="1">
        <v>560</v>
      </c>
      <c r="J193" s="193">
        <v>321</v>
      </c>
      <c r="K193" s="193" t="s">
        <v>44</v>
      </c>
      <c r="L193" s="193"/>
      <c r="M193" s="83"/>
      <c r="N193" s="38">
        <f aca="true" t="shared" si="74" ref="N193:T193">N194</f>
        <v>9450</v>
      </c>
      <c r="O193" s="38">
        <f t="shared" si="74"/>
        <v>0</v>
      </c>
      <c r="P193" s="211">
        <f t="shared" si="74"/>
        <v>4243</v>
      </c>
      <c r="Q193" s="211">
        <f t="shared" si="74"/>
        <v>0</v>
      </c>
      <c r="R193" s="378">
        <f t="shared" si="74"/>
        <v>0</v>
      </c>
      <c r="S193" s="38">
        <f t="shared" si="74"/>
        <v>0</v>
      </c>
      <c r="T193" s="38">
        <f t="shared" si="74"/>
        <v>0</v>
      </c>
      <c r="U193" s="288"/>
      <c r="V193" s="288"/>
      <c r="W193" s="288"/>
      <c r="X193" s="286"/>
      <c r="Y193" s="284"/>
      <c r="Z193" s="285"/>
      <c r="AA193" s="274"/>
      <c r="AB193" s="274"/>
    </row>
    <row r="194" spans="1:28" ht="14.25">
      <c r="A194" s="1"/>
      <c r="B194" s="1"/>
      <c r="C194" s="1"/>
      <c r="D194" s="1"/>
      <c r="E194" s="1"/>
      <c r="F194" s="1"/>
      <c r="G194" s="1"/>
      <c r="H194" s="1"/>
      <c r="I194" s="1">
        <v>560</v>
      </c>
      <c r="J194" s="35">
        <v>3212</v>
      </c>
      <c r="K194" s="35" t="s">
        <v>222</v>
      </c>
      <c r="L194" s="35"/>
      <c r="M194" s="83"/>
      <c r="N194" s="83">
        <v>9450</v>
      </c>
      <c r="O194" s="83">
        <v>0</v>
      </c>
      <c r="P194" s="200">
        <v>4243</v>
      </c>
      <c r="Q194" s="200">
        <v>0</v>
      </c>
      <c r="R194" s="379">
        <v>0</v>
      </c>
      <c r="S194" s="83">
        <v>0</v>
      </c>
      <c r="T194" s="83">
        <v>0</v>
      </c>
      <c r="U194" s="288"/>
      <c r="V194" s="288"/>
      <c r="W194" s="288"/>
      <c r="X194" s="283"/>
      <c r="Y194" s="284"/>
      <c r="Z194" s="285"/>
      <c r="AA194" s="274"/>
      <c r="AB194" s="274"/>
    </row>
    <row r="195" spans="1:28" ht="15">
      <c r="A195" s="1"/>
      <c r="B195" s="1"/>
      <c r="C195" s="1"/>
      <c r="D195" s="1"/>
      <c r="E195" s="1"/>
      <c r="F195" s="1"/>
      <c r="G195" s="1"/>
      <c r="H195" s="1"/>
      <c r="I195" s="1">
        <v>560</v>
      </c>
      <c r="J195" s="193">
        <v>322</v>
      </c>
      <c r="K195" s="193" t="s">
        <v>100</v>
      </c>
      <c r="L195" s="193"/>
      <c r="M195" s="61"/>
      <c r="N195" s="38">
        <f>N196+N197+N198+N199+N200</f>
        <v>0</v>
      </c>
      <c r="O195" s="38">
        <f>O196+O197+O198+O199+O200</f>
        <v>0</v>
      </c>
      <c r="P195" s="211">
        <f>P196+P198+P197+P200+P199</f>
        <v>8381</v>
      </c>
      <c r="Q195" s="211">
        <f>Q196+Q198+Q197+Q200+Q199</f>
        <v>0</v>
      </c>
      <c r="R195" s="378">
        <f>R196+R198+R197+R200+R199</f>
        <v>0</v>
      </c>
      <c r="S195" s="38">
        <f>S196+S198+S197+S200+S199</f>
        <v>0</v>
      </c>
      <c r="T195" s="38">
        <f>T196+T198+T197+T200+T199</f>
        <v>0</v>
      </c>
      <c r="U195" s="288"/>
      <c r="V195" s="288"/>
      <c r="W195" s="288"/>
      <c r="X195" s="286"/>
      <c r="Y195" s="284"/>
      <c r="Z195" s="285"/>
      <c r="AA195" s="274"/>
      <c r="AB195" s="274"/>
    </row>
    <row r="196" spans="1:28" ht="14.25">
      <c r="A196" s="1"/>
      <c r="B196" s="1"/>
      <c r="C196" s="1"/>
      <c r="D196" s="1"/>
      <c r="E196" s="1"/>
      <c r="F196" s="1"/>
      <c r="G196" s="1"/>
      <c r="H196" s="1"/>
      <c r="I196" s="1">
        <v>560</v>
      </c>
      <c r="J196" s="35">
        <v>32215</v>
      </c>
      <c r="K196" s="35" t="s">
        <v>409</v>
      </c>
      <c r="L196" s="35"/>
      <c r="M196" s="83"/>
      <c r="N196" s="83">
        <v>0</v>
      </c>
      <c r="O196" s="83">
        <v>0</v>
      </c>
      <c r="P196" s="200">
        <v>1149</v>
      </c>
      <c r="Q196" s="200">
        <v>0</v>
      </c>
      <c r="R196" s="379">
        <v>0</v>
      </c>
      <c r="S196" s="83">
        <v>0</v>
      </c>
      <c r="T196" s="83">
        <v>0</v>
      </c>
      <c r="U196" s="288"/>
      <c r="V196" s="288"/>
      <c r="W196" s="288"/>
      <c r="X196" s="283"/>
      <c r="Y196" s="284"/>
      <c r="Z196" s="285"/>
      <c r="AA196" s="274"/>
      <c r="AB196" s="274"/>
    </row>
    <row r="197" spans="1:28" ht="14.25">
      <c r="A197" s="1"/>
      <c r="B197" s="1"/>
      <c r="C197" s="1"/>
      <c r="D197" s="1"/>
      <c r="E197" s="1"/>
      <c r="F197" s="1"/>
      <c r="G197" s="1"/>
      <c r="H197" s="1"/>
      <c r="I197" s="32">
        <v>560</v>
      </c>
      <c r="J197" s="275">
        <v>32219</v>
      </c>
      <c r="K197" s="276" t="s">
        <v>410</v>
      </c>
      <c r="L197" s="277"/>
      <c r="M197" s="278"/>
      <c r="N197" s="278">
        <v>0</v>
      </c>
      <c r="O197" s="278">
        <v>0</v>
      </c>
      <c r="P197" s="200">
        <v>324</v>
      </c>
      <c r="Q197" s="219">
        <v>0</v>
      </c>
      <c r="R197" s="380">
        <v>0</v>
      </c>
      <c r="S197" s="83">
        <v>0</v>
      </c>
      <c r="T197" s="83">
        <v>0</v>
      </c>
      <c r="U197" s="288"/>
      <c r="V197" s="288"/>
      <c r="W197" s="288"/>
      <c r="X197" s="287"/>
      <c r="Y197" s="284"/>
      <c r="Z197" s="285"/>
      <c r="AA197" s="274"/>
      <c r="AB197" s="274"/>
    </row>
    <row r="198" spans="1:28" ht="14.25">
      <c r="A198" s="1"/>
      <c r="B198" s="1"/>
      <c r="C198" s="1"/>
      <c r="D198" s="1"/>
      <c r="E198" s="1"/>
      <c r="F198" s="1"/>
      <c r="G198" s="1"/>
      <c r="H198" s="1"/>
      <c r="I198" s="32">
        <v>560</v>
      </c>
      <c r="J198" s="275">
        <v>3223</v>
      </c>
      <c r="K198" s="276" t="s">
        <v>225</v>
      </c>
      <c r="L198" s="277"/>
      <c r="M198" s="278"/>
      <c r="N198" s="278">
        <v>0</v>
      </c>
      <c r="O198" s="278">
        <v>0</v>
      </c>
      <c r="P198" s="200">
        <v>3780</v>
      </c>
      <c r="Q198" s="219">
        <v>0</v>
      </c>
      <c r="R198" s="380">
        <v>0</v>
      </c>
      <c r="S198" s="83">
        <v>0</v>
      </c>
      <c r="T198" s="83">
        <v>0</v>
      </c>
      <c r="U198" s="288"/>
      <c r="V198" s="288"/>
      <c r="W198" s="288"/>
      <c r="X198" s="287"/>
      <c r="Y198" s="284"/>
      <c r="Z198" s="285"/>
      <c r="AA198" s="274"/>
      <c r="AB198" s="274"/>
    </row>
    <row r="199" spans="1:28" ht="14.25">
      <c r="A199" s="1"/>
      <c r="B199" s="1"/>
      <c r="C199" s="1"/>
      <c r="D199" s="1"/>
      <c r="E199" s="1"/>
      <c r="F199" s="1"/>
      <c r="G199" s="1"/>
      <c r="H199" s="1"/>
      <c r="I199" s="32">
        <v>560</v>
      </c>
      <c r="J199" s="275">
        <v>3232</v>
      </c>
      <c r="K199" s="276" t="s">
        <v>411</v>
      </c>
      <c r="L199" s="277"/>
      <c r="M199" s="278"/>
      <c r="N199" s="278">
        <v>0</v>
      </c>
      <c r="O199" s="278">
        <v>0</v>
      </c>
      <c r="P199" s="219">
        <v>1928</v>
      </c>
      <c r="Q199" s="219">
        <v>0</v>
      </c>
      <c r="R199" s="380">
        <v>0</v>
      </c>
      <c r="S199" s="83">
        <v>0</v>
      </c>
      <c r="T199" s="83">
        <v>0</v>
      </c>
      <c r="U199" s="288"/>
      <c r="V199" s="288"/>
      <c r="W199" s="288"/>
      <c r="X199" s="287"/>
      <c r="Y199" s="284"/>
      <c r="Z199" s="285"/>
      <c r="AA199" s="274"/>
      <c r="AB199" s="274"/>
    </row>
    <row r="200" spans="1:28" ht="15" thickBot="1">
      <c r="A200" s="1"/>
      <c r="B200" s="1"/>
      <c r="C200" s="1"/>
      <c r="D200" s="1"/>
      <c r="E200" s="1"/>
      <c r="F200" s="1"/>
      <c r="G200" s="1"/>
      <c r="H200" s="1"/>
      <c r="I200" s="32">
        <v>560</v>
      </c>
      <c r="J200" s="279">
        <v>32369</v>
      </c>
      <c r="K200" s="280" t="s">
        <v>412</v>
      </c>
      <c r="L200" s="281"/>
      <c r="M200" s="282"/>
      <c r="N200" s="282">
        <v>0</v>
      </c>
      <c r="O200" s="282">
        <v>0</v>
      </c>
      <c r="P200" s="236">
        <v>1200</v>
      </c>
      <c r="Q200" s="236">
        <v>0</v>
      </c>
      <c r="R200" s="381">
        <v>0</v>
      </c>
      <c r="S200" s="282">
        <v>0</v>
      </c>
      <c r="T200" s="282">
        <v>0</v>
      </c>
      <c r="U200" s="290"/>
      <c r="V200" s="290"/>
      <c r="W200" s="290"/>
      <c r="X200" s="287"/>
      <c r="Y200" s="284"/>
      <c r="Z200" s="285"/>
      <c r="AA200" s="274"/>
      <c r="AB200" s="274"/>
    </row>
    <row r="201" spans="1:28" ht="15">
      <c r="A201" s="1"/>
      <c r="B201" s="1"/>
      <c r="C201" s="1"/>
      <c r="D201" s="1"/>
      <c r="E201" s="1"/>
      <c r="F201" s="1"/>
      <c r="G201" s="1"/>
      <c r="H201" s="1"/>
      <c r="I201" s="1"/>
      <c r="J201" s="110"/>
      <c r="K201" s="110" t="s">
        <v>331</v>
      </c>
      <c r="L201" s="110"/>
      <c r="M201" s="111">
        <f aca="true" t="shared" si="75" ref="M201:R201">M186</f>
        <v>0</v>
      </c>
      <c r="N201" s="111">
        <f t="shared" si="75"/>
        <v>146911</v>
      </c>
      <c r="O201" s="111">
        <f t="shared" si="75"/>
        <v>0</v>
      </c>
      <c r="P201" s="212">
        <f>P186</f>
        <v>82571</v>
      </c>
      <c r="Q201" s="212">
        <f t="shared" si="75"/>
        <v>0</v>
      </c>
      <c r="R201" s="363">
        <f t="shared" si="75"/>
        <v>0</v>
      </c>
      <c r="S201" s="114"/>
      <c r="T201" s="114"/>
      <c r="U201" s="112"/>
      <c r="V201" s="112"/>
      <c r="W201" s="112"/>
      <c r="X201" s="286"/>
      <c r="Y201" s="284"/>
      <c r="Z201" s="285"/>
      <c r="AA201" s="274"/>
      <c r="AB201" s="274"/>
    </row>
    <row r="202" spans="1:23" ht="15">
      <c r="A202" s="1"/>
      <c r="B202" s="1"/>
      <c r="C202" s="1"/>
      <c r="D202" s="1"/>
      <c r="E202" s="1"/>
      <c r="F202" s="1"/>
      <c r="G202" s="1"/>
      <c r="H202" s="1"/>
      <c r="I202" s="1"/>
      <c r="J202" s="115"/>
      <c r="K202" s="115"/>
      <c r="L202" s="115"/>
      <c r="M202" s="116"/>
      <c r="N202" s="116"/>
      <c r="O202" s="116"/>
      <c r="P202" s="213"/>
      <c r="Q202" s="116"/>
      <c r="R202" s="349"/>
      <c r="S202" s="249"/>
      <c r="T202" s="116"/>
      <c r="U202" s="117"/>
      <c r="V202" s="117"/>
      <c r="W202" s="117"/>
    </row>
    <row r="203" spans="1:23" ht="14.25">
      <c r="A203" s="8" t="s">
        <v>457</v>
      </c>
      <c r="B203" s="8"/>
      <c r="C203" s="8"/>
      <c r="D203" s="8"/>
      <c r="E203" s="8"/>
      <c r="F203" s="8"/>
      <c r="G203" s="8"/>
      <c r="H203" s="8"/>
      <c r="I203" s="8">
        <v>640</v>
      </c>
      <c r="J203" s="8" t="s">
        <v>166</v>
      </c>
      <c r="K203" s="8" t="s">
        <v>248</v>
      </c>
      <c r="L203" s="8"/>
      <c r="M203" s="20"/>
      <c r="N203" s="20"/>
      <c r="O203" s="20"/>
      <c r="P203" s="202"/>
      <c r="Q203" s="150"/>
      <c r="R203" s="350"/>
      <c r="S203" s="247"/>
      <c r="T203" s="150"/>
      <c r="U203" s="85"/>
      <c r="V203" s="85"/>
      <c r="W203" s="85"/>
    </row>
    <row r="204" spans="1:23" ht="15">
      <c r="A204" s="166" t="s">
        <v>457</v>
      </c>
      <c r="B204" s="1"/>
      <c r="C204" s="1"/>
      <c r="D204" s="1"/>
      <c r="E204" s="1"/>
      <c r="F204" s="1"/>
      <c r="G204" s="1"/>
      <c r="H204" s="1"/>
      <c r="I204" s="1">
        <v>640</v>
      </c>
      <c r="J204" s="33">
        <v>3</v>
      </c>
      <c r="K204" s="33" t="s">
        <v>9</v>
      </c>
      <c r="L204" s="33"/>
      <c r="M204" s="34">
        <f aca="true" t="shared" si="76" ref="M204:T204">M205</f>
        <v>537205</v>
      </c>
      <c r="N204" s="34">
        <f t="shared" si="76"/>
        <v>695544</v>
      </c>
      <c r="O204" s="38">
        <f t="shared" si="76"/>
        <v>620000</v>
      </c>
      <c r="P204" s="211">
        <f t="shared" si="76"/>
        <v>545000</v>
      </c>
      <c r="Q204" s="34">
        <f t="shared" si="76"/>
        <v>720000</v>
      </c>
      <c r="R204" s="373">
        <f t="shared" si="76"/>
        <v>600000</v>
      </c>
      <c r="S204" s="270">
        <f t="shared" si="76"/>
        <v>750000</v>
      </c>
      <c r="T204" s="34">
        <f t="shared" si="76"/>
        <v>750000</v>
      </c>
      <c r="U204" s="84">
        <f aca="true" t="shared" si="77" ref="U204:W207">P204/O204*100</f>
        <v>87.90322580645162</v>
      </c>
      <c r="V204" s="84">
        <f t="shared" si="77"/>
        <v>132.11009174311928</v>
      </c>
      <c r="W204" s="84">
        <f t="shared" si="77"/>
        <v>83.33333333333334</v>
      </c>
    </row>
    <row r="205" spans="1:23" ht="14.25">
      <c r="A205" s="166" t="s">
        <v>457</v>
      </c>
      <c r="B205" s="1"/>
      <c r="C205" s="1"/>
      <c r="D205" s="1"/>
      <c r="E205" s="1"/>
      <c r="F205" s="1"/>
      <c r="G205" s="1"/>
      <c r="H205" s="1"/>
      <c r="I205" s="1">
        <v>640</v>
      </c>
      <c r="J205" s="35">
        <v>32</v>
      </c>
      <c r="K205" s="44" t="s">
        <v>43</v>
      </c>
      <c r="L205" s="43"/>
      <c r="M205" s="36">
        <f aca="true" t="shared" si="78" ref="M205:T205">M206+M207</f>
        <v>537205</v>
      </c>
      <c r="N205" s="36">
        <f t="shared" si="78"/>
        <v>695544</v>
      </c>
      <c r="O205" s="42">
        <f t="shared" si="78"/>
        <v>620000</v>
      </c>
      <c r="P205" s="200">
        <f t="shared" si="78"/>
        <v>545000</v>
      </c>
      <c r="Q205" s="158">
        <f t="shared" si="78"/>
        <v>720000</v>
      </c>
      <c r="R205" s="374">
        <f t="shared" si="78"/>
        <v>600000</v>
      </c>
      <c r="S205" s="245">
        <f t="shared" si="78"/>
        <v>750000</v>
      </c>
      <c r="T205" s="158">
        <f t="shared" si="78"/>
        <v>750000</v>
      </c>
      <c r="U205" s="84">
        <f t="shared" si="77"/>
        <v>87.90322580645162</v>
      </c>
      <c r="V205" s="84">
        <f t="shared" si="77"/>
        <v>132.11009174311928</v>
      </c>
      <c r="W205" s="84">
        <f t="shared" si="77"/>
        <v>83.33333333333334</v>
      </c>
    </row>
    <row r="206" spans="1:23" ht="14.25">
      <c r="A206" s="166" t="s">
        <v>457</v>
      </c>
      <c r="B206" s="1"/>
      <c r="C206" s="1"/>
      <c r="D206" s="1"/>
      <c r="E206" s="1">
        <v>4</v>
      </c>
      <c r="F206" s="1"/>
      <c r="G206" s="1"/>
      <c r="H206" s="1"/>
      <c r="I206" s="1">
        <v>640</v>
      </c>
      <c r="J206" s="35">
        <v>3223</v>
      </c>
      <c r="K206" s="44" t="s">
        <v>225</v>
      </c>
      <c r="L206" s="43"/>
      <c r="M206" s="36">
        <v>335523</v>
      </c>
      <c r="N206" s="36">
        <v>395401</v>
      </c>
      <c r="O206" s="42">
        <v>420000</v>
      </c>
      <c r="P206" s="200">
        <v>370000</v>
      </c>
      <c r="Q206" s="158">
        <v>420000</v>
      </c>
      <c r="R206" s="374">
        <v>400000</v>
      </c>
      <c r="S206" s="245">
        <v>450000</v>
      </c>
      <c r="T206" s="158">
        <v>450000</v>
      </c>
      <c r="U206" s="84">
        <f t="shared" si="77"/>
        <v>88.09523809523809</v>
      </c>
      <c r="V206" s="84">
        <f t="shared" si="77"/>
        <v>113.51351351351352</v>
      </c>
      <c r="W206" s="84">
        <f t="shared" si="77"/>
        <v>95.23809523809523</v>
      </c>
    </row>
    <row r="207" spans="1:23" ht="15" thickBot="1">
      <c r="A207" s="166" t="s">
        <v>457</v>
      </c>
      <c r="B207" s="1"/>
      <c r="C207" s="1">
        <v>2</v>
      </c>
      <c r="D207" s="1">
        <v>3</v>
      </c>
      <c r="E207" s="1">
        <v>4</v>
      </c>
      <c r="F207" s="1"/>
      <c r="G207" s="1"/>
      <c r="H207" s="1"/>
      <c r="I207" s="1">
        <v>640</v>
      </c>
      <c r="J207" s="35">
        <v>3232</v>
      </c>
      <c r="K207" s="35" t="s">
        <v>249</v>
      </c>
      <c r="L207" s="35"/>
      <c r="M207" s="36">
        <v>201682</v>
      </c>
      <c r="N207" s="36">
        <v>300143</v>
      </c>
      <c r="O207" s="42">
        <v>200000</v>
      </c>
      <c r="P207" s="200">
        <v>175000</v>
      </c>
      <c r="Q207" s="158">
        <v>300000</v>
      </c>
      <c r="R207" s="374">
        <v>200000</v>
      </c>
      <c r="S207" s="245">
        <v>300000</v>
      </c>
      <c r="T207" s="158">
        <v>300000</v>
      </c>
      <c r="U207" s="84">
        <f t="shared" si="77"/>
        <v>87.5</v>
      </c>
      <c r="V207" s="84">
        <f t="shared" si="77"/>
        <v>171.42857142857142</v>
      </c>
      <c r="W207" s="84">
        <f t="shared" si="77"/>
        <v>66.66666666666666</v>
      </c>
    </row>
    <row r="208" spans="1:23" ht="15">
      <c r="A208" s="1"/>
      <c r="B208" s="1"/>
      <c r="C208" s="1"/>
      <c r="D208" s="1"/>
      <c r="E208" s="1"/>
      <c r="F208" s="1"/>
      <c r="G208" s="1"/>
      <c r="H208" s="1"/>
      <c r="I208" s="1"/>
      <c r="J208" s="118"/>
      <c r="K208" s="118" t="s">
        <v>331</v>
      </c>
      <c r="L208" s="118"/>
      <c r="M208" s="119">
        <f aca="true" t="shared" si="79" ref="M208:T208">M204</f>
        <v>537205</v>
      </c>
      <c r="N208" s="119">
        <f t="shared" si="79"/>
        <v>695544</v>
      </c>
      <c r="O208" s="119">
        <f t="shared" si="79"/>
        <v>620000</v>
      </c>
      <c r="P208" s="220">
        <f t="shared" si="79"/>
        <v>545000</v>
      </c>
      <c r="Q208" s="119">
        <f t="shared" si="79"/>
        <v>720000</v>
      </c>
      <c r="R208" s="359">
        <f t="shared" si="79"/>
        <v>600000</v>
      </c>
      <c r="S208" s="256">
        <f t="shared" si="79"/>
        <v>750000</v>
      </c>
      <c r="T208" s="119">
        <f t="shared" si="79"/>
        <v>750000</v>
      </c>
      <c r="U208" s="120"/>
      <c r="V208" s="120"/>
      <c r="W208" s="120"/>
    </row>
    <row r="209" spans="1:23" ht="14.25">
      <c r="A209" s="1"/>
      <c r="B209" s="1"/>
      <c r="C209" s="1"/>
      <c r="D209" s="1"/>
      <c r="E209" s="1"/>
      <c r="F209" s="1"/>
      <c r="G209" s="1"/>
      <c r="H209" s="1"/>
      <c r="I209" s="1"/>
      <c r="J209" s="47"/>
      <c r="K209" s="47"/>
      <c r="L209" s="47"/>
      <c r="M209" s="48"/>
      <c r="N209" s="48"/>
      <c r="O209" s="48"/>
      <c r="P209" s="201"/>
      <c r="Q209" s="162"/>
      <c r="R209" s="361"/>
      <c r="S209" s="258"/>
      <c r="T209" s="162"/>
      <c r="U209" s="91"/>
      <c r="V209" s="91"/>
      <c r="W209" s="91"/>
    </row>
    <row r="210" spans="1:23" ht="14.25">
      <c r="A210" s="8" t="s">
        <v>458</v>
      </c>
      <c r="B210" s="8"/>
      <c r="C210" s="8"/>
      <c r="D210" s="8"/>
      <c r="E210" s="8"/>
      <c r="F210" s="8"/>
      <c r="G210" s="8"/>
      <c r="H210" s="8"/>
      <c r="I210" s="8">
        <v>520</v>
      </c>
      <c r="J210" s="8" t="s">
        <v>143</v>
      </c>
      <c r="K210" s="8" t="s">
        <v>250</v>
      </c>
      <c r="L210" s="8"/>
      <c r="M210" s="20"/>
      <c r="N210" s="20"/>
      <c r="O210" s="20"/>
      <c r="P210" s="202"/>
      <c r="Q210" s="150"/>
      <c r="R210" s="350"/>
      <c r="S210" s="247"/>
      <c r="T210" s="150"/>
      <c r="U210" s="85"/>
      <c r="V210" s="85"/>
      <c r="W210" s="85"/>
    </row>
    <row r="211" spans="1:23" ht="15">
      <c r="A211" s="166" t="s">
        <v>458</v>
      </c>
      <c r="B211" s="1"/>
      <c r="C211" s="1"/>
      <c r="D211" s="1"/>
      <c r="E211" s="1"/>
      <c r="F211" s="1"/>
      <c r="G211" s="1"/>
      <c r="H211" s="1"/>
      <c r="I211" s="1">
        <v>520</v>
      </c>
      <c r="J211" s="33">
        <v>3</v>
      </c>
      <c r="K211" s="33" t="s">
        <v>9</v>
      </c>
      <c r="L211" s="33"/>
      <c r="M211" s="34">
        <f aca="true" t="shared" si="80" ref="M211:T211">M212</f>
        <v>39284</v>
      </c>
      <c r="N211" s="34">
        <f t="shared" si="80"/>
        <v>67847</v>
      </c>
      <c r="O211" s="38">
        <f t="shared" si="80"/>
        <v>80000</v>
      </c>
      <c r="P211" s="211">
        <f t="shared" si="80"/>
        <v>15000</v>
      </c>
      <c r="Q211" s="34">
        <f t="shared" si="80"/>
        <v>90000</v>
      </c>
      <c r="R211" s="373">
        <f t="shared" si="80"/>
        <v>30000</v>
      </c>
      <c r="S211" s="270">
        <f t="shared" si="80"/>
        <v>95000</v>
      </c>
      <c r="T211" s="34">
        <f t="shared" si="80"/>
        <v>95000</v>
      </c>
      <c r="U211" s="84">
        <f aca="true" t="shared" si="81" ref="U211:U216">P211/O211*100</f>
        <v>18.75</v>
      </c>
      <c r="V211" s="84">
        <f aca="true" t="shared" si="82" ref="V211:V216">Q211/P211*100</f>
        <v>600</v>
      </c>
      <c r="W211" s="84">
        <f aca="true" t="shared" si="83" ref="W211:W216">R211/Q211*100</f>
        <v>33.33333333333333</v>
      </c>
    </row>
    <row r="212" spans="1:23" ht="14.25">
      <c r="A212" s="166" t="s">
        <v>458</v>
      </c>
      <c r="B212" s="1"/>
      <c r="C212" s="1"/>
      <c r="D212" s="1"/>
      <c r="E212" s="1"/>
      <c r="F212" s="1"/>
      <c r="G212" s="1"/>
      <c r="H212" s="1"/>
      <c r="I212" s="1">
        <v>520</v>
      </c>
      <c r="J212" s="35">
        <v>32</v>
      </c>
      <c r="K212" s="44" t="s">
        <v>43</v>
      </c>
      <c r="L212" s="43"/>
      <c r="M212" s="36">
        <f aca="true" t="shared" si="84" ref="M212:T212">M213+M214+M215+M216</f>
        <v>39284</v>
      </c>
      <c r="N212" s="36">
        <f t="shared" si="84"/>
        <v>67847</v>
      </c>
      <c r="O212" s="42">
        <f t="shared" si="84"/>
        <v>80000</v>
      </c>
      <c r="P212" s="200">
        <f t="shared" si="84"/>
        <v>15000</v>
      </c>
      <c r="Q212" s="158">
        <f t="shared" si="84"/>
        <v>90000</v>
      </c>
      <c r="R212" s="374">
        <f t="shared" si="84"/>
        <v>30000</v>
      </c>
      <c r="S212" s="245">
        <f t="shared" si="84"/>
        <v>95000</v>
      </c>
      <c r="T212" s="158">
        <f t="shared" si="84"/>
        <v>95000</v>
      </c>
      <c r="U212" s="84">
        <f t="shared" si="81"/>
        <v>18.75</v>
      </c>
      <c r="V212" s="84">
        <f t="shared" si="82"/>
        <v>600</v>
      </c>
      <c r="W212" s="84">
        <f t="shared" si="83"/>
        <v>33.33333333333333</v>
      </c>
    </row>
    <row r="213" spans="1:23" ht="14.25">
      <c r="A213" s="166" t="s">
        <v>458</v>
      </c>
      <c r="B213" s="1"/>
      <c r="C213" s="1">
        <v>2</v>
      </c>
      <c r="D213" s="1">
        <v>3</v>
      </c>
      <c r="E213" s="1">
        <v>4</v>
      </c>
      <c r="F213" s="1"/>
      <c r="G213" s="1"/>
      <c r="H213" s="1"/>
      <c r="I213" s="1">
        <v>520</v>
      </c>
      <c r="J213" s="35">
        <v>3234</v>
      </c>
      <c r="K213" s="35" t="s">
        <v>251</v>
      </c>
      <c r="L213" s="35"/>
      <c r="M213" s="36">
        <v>39284</v>
      </c>
      <c r="N213" s="36">
        <v>4880</v>
      </c>
      <c r="O213" s="42">
        <v>15000</v>
      </c>
      <c r="P213" s="200">
        <v>15000</v>
      </c>
      <c r="Q213" s="158">
        <v>25000</v>
      </c>
      <c r="R213" s="374">
        <v>15000</v>
      </c>
      <c r="S213" s="245">
        <v>30000</v>
      </c>
      <c r="T213" s="158">
        <v>30000</v>
      </c>
      <c r="U213" s="84">
        <f t="shared" si="81"/>
        <v>100</v>
      </c>
      <c r="V213" s="84">
        <f t="shared" si="82"/>
        <v>166.66666666666669</v>
      </c>
      <c r="W213" s="84">
        <f t="shared" si="83"/>
        <v>60</v>
      </c>
    </row>
    <row r="214" spans="1:23" ht="14.25">
      <c r="A214" s="166" t="s">
        <v>458</v>
      </c>
      <c r="B214" s="1"/>
      <c r="C214" s="1">
        <v>2</v>
      </c>
      <c r="D214" s="1">
        <v>3</v>
      </c>
      <c r="E214" s="1">
        <v>4</v>
      </c>
      <c r="F214" s="1"/>
      <c r="G214" s="1"/>
      <c r="H214" s="1"/>
      <c r="I214" s="1">
        <v>520</v>
      </c>
      <c r="J214" s="35">
        <v>3234</v>
      </c>
      <c r="K214" s="35" t="s">
        <v>252</v>
      </c>
      <c r="L214" s="35"/>
      <c r="M214" s="36">
        <v>0</v>
      </c>
      <c r="N214" s="36">
        <v>24099</v>
      </c>
      <c r="O214" s="42">
        <v>15000</v>
      </c>
      <c r="P214" s="200">
        <v>0</v>
      </c>
      <c r="Q214" s="158">
        <v>15000</v>
      </c>
      <c r="R214" s="374">
        <v>15000</v>
      </c>
      <c r="S214" s="245">
        <v>15000</v>
      </c>
      <c r="T214" s="158">
        <v>15000</v>
      </c>
      <c r="U214" s="84">
        <f t="shared" si="81"/>
        <v>0</v>
      </c>
      <c r="V214" s="84" t="e">
        <f t="shared" si="82"/>
        <v>#DIV/0!</v>
      </c>
      <c r="W214" s="84">
        <f t="shared" si="83"/>
        <v>100</v>
      </c>
    </row>
    <row r="215" spans="1:23" ht="14.25">
      <c r="A215" s="166" t="s">
        <v>458</v>
      </c>
      <c r="B215" s="1"/>
      <c r="C215" s="1">
        <v>2</v>
      </c>
      <c r="D215" s="1">
        <v>3</v>
      </c>
      <c r="E215" s="1">
        <v>4</v>
      </c>
      <c r="F215" s="1"/>
      <c r="G215" s="1"/>
      <c r="H215" s="1"/>
      <c r="I215" s="1">
        <v>520</v>
      </c>
      <c r="J215" s="35">
        <v>3234</v>
      </c>
      <c r="K215" s="35" t="s">
        <v>253</v>
      </c>
      <c r="L215" s="35"/>
      <c r="M215" s="36">
        <v>0</v>
      </c>
      <c r="N215" s="36">
        <v>38868</v>
      </c>
      <c r="O215" s="42">
        <v>0</v>
      </c>
      <c r="P215" s="200">
        <v>0</v>
      </c>
      <c r="Q215" s="158">
        <v>0</v>
      </c>
      <c r="R215" s="374">
        <v>0</v>
      </c>
      <c r="S215" s="245">
        <v>0</v>
      </c>
      <c r="T215" s="158">
        <v>0</v>
      </c>
      <c r="U215" s="84" t="e">
        <f t="shared" si="81"/>
        <v>#DIV/0!</v>
      </c>
      <c r="V215" s="84" t="e">
        <f t="shared" si="82"/>
        <v>#DIV/0!</v>
      </c>
      <c r="W215" s="84" t="e">
        <f t="shared" si="83"/>
        <v>#DIV/0!</v>
      </c>
    </row>
    <row r="216" spans="1:23" ht="15" thickBot="1">
      <c r="A216" s="166" t="s">
        <v>458</v>
      </c>
      <c r="B216" s="1"/>
      <c r="C216" s="1">
        <v>2</v>
      </c>
      <c r="D216" s="1">
        <v>3</v>
      </c>
      <c r="E216" s="1">
        <v>4</v>
      </c>
      <c r="F216" s="1"/>
      <c r="G216" s="1"/>
      <c r="H216" s="1"/>
      <c r="I216" s="1">
        <v>520</v>
      </c>
      <c r="J216" s="133">
        <v>3234</v>
      </c>
      <c r="K216" s="133" t="s">
        <v>360</v>
      </c>
      <c r="L216" s="133"/>
      <c r="M216" s="134">
        <v>0</v>
      </c>
      <c r="N216" s="134">
        <v>0</v>
      </c>
      <c r="O216" s="143">
        <v>50000</v>
      </c>
      <c r="P216" s="221">
        <v>0</v>
      </c>
      <c r="Q216" s="163">
        <v>50000</v>
      </c>
      <c r="R216" s="377">
        <v>0</v>
      </c>
      <c r="S216" s="245">
        <v>50000</v>
      </c>
      <c r="T216" s="158">
        <v>50000</v>
      </c>
      <c r="U216" s="84">
        <f t="shared" si="81"/>
        <v>0</v>
      </c>
      <c r="V216" s="84" t="e">
        <f t="shared" si="82"/>
        <v>#DIV/0!</v>
      </c>
      <c r="W216" s="84">
        <f t="shared" si="83"/>
        <v>0</v>
      </c>
    </row>
    <row r="217" spans="1:23" ht="15">
      <c r="A217" s="1"/>
      <c r="B217" s="1"/>
      <c r="C217" s="1"/>
      <c r="D217" s="1"/>
      <c r="E217" s="1"/>
      <c r="F217" s="1"/>
      <c r="G217" s="1"/>
      <c r="H217" s="1"/>
      <c r="I217" s="1"/>
      <c r="J217" s="118"/>
      <c r="K217" s="118" t="s">
        <v>331</v>
      </c>
      <c r="L217" s="118"/>
      <c r="M217" s="119">
        <f aca="true" t="shared" si="85" ref="M217:T217">M211</f>
        <v>39284</v>
      </c>
      <c r="N217" s="119">
        <f t="shared" si="85"/>
        <v>67847</v>
      </c>
      <c r="O217" s="119">
        <f t="shared" si="85"/>
        <v>80000</v>
      </c>
      <c r="P217" s="220">
        <f t="shared" si="85"/>
        <v>15000</v>
      </c>
      <c r="Q217" s="119">
        <f t="shared" si="85"/>
        <v>90000</v>
      </c>
      <c r="R217" s="359">
        <f t="shared" si="85"/>
        <v>30000</v>
      </c>
      <c r="S217" s="256">
        <f t="shared" si="85"/>
        <v>95000</v>
      </c>
      <c r="T217" s="119">
        <f t="shared" si="85"/>
        <v>95000</v>
      </c>
      <c r="U217" s="120"/>
      <c r="V217" s="120"/>
      <c r="W217" s="120"/>
    </row>
    <row r="218" spans="1:23" ht="14.25">
      <c r="A218" s="1"/>
      <c r="B218" s="1"/>
      <c r="C218" s="1"/>
      <c r="D218" s="1"/>
      <c r="E218" s="1"/>
      <c r="F218" s="1"/>
      <c r="G218" s="1"/>
      <c r="H218" s="1"/>
      <c r="I218" s="1"/>
      <c r="J218" s="47"/>
      <c r="K218" s="47"/>
      <c r="L218" s="47"/>
      <c r="M218" s="48"/>
      <c r="N218" s="48"/>
      <c r="O218" s="48"/>
      <c r="P218" s="201"/>
      <c r="Q218" s="162"/>
      <c r="R218" s="361"/>
      <c r="S218" s="258"/>
      <c r="T218" s="162"/>
      <c r="U218" s="91"/>
      <c r="V218" s="91"/>
      <c r="W218" s="91"/>
    </row>
    <row r="219" spans="1:23" s="31" customFormat="1" ht="14.25">
      <c r="A219" s="8" t="s">
        <v>459</v>
      </c>
      <c r="B219" s="8"/>
      <c r="C219" s="8"/>
      <c r="D219" s="8"/>
      <c r="E219" s="8"/>
      <c r="F219" s="8"/>
      <c r="G219" s="8"/>
      <c r="H219" s="8"/>
      <c r="I219" s="8">
        <v>520</v>
      </c>
      <c r="J219" s="8" t="s">
        <v>143</v>
      </c>
      <c r="K219" s="8" t="s">
        <v>394</v>
      </c>
      <c r="L219" s="8"/>
      <c r="M219" s="20"/>
      <c r="N219" s="20"/>
      <c r="O219" s="20"/>
      <c r="P219" s="202"/>
      <c r="Q219" s="150"/>
      <c r="R219" s="350"/>
      <c r="S219" s="247"/>
      <c r="T219" s="150"/>
      <c r="U219" s="85"/>
      <c r="V219" s="85"/>
      <c r="W219" s="85"/>
    </row>
    <row r="220" spans="1:23" ht="15">
      <c r="A220" s="166" t="s">
        <v>459</v>
      </c>
      <c r="B220" s="1"/>
      <c r="C220" s="1"/>
      <c r="D220" s="1"/>
      <c r="E220" s="1"/>
      <c r="F220" s="1"/>
      <c r="G220" s="1"/>
      <c r="H220" s="1"/>
      <c r="I220" s="1">
        <v>520</v>
      </c>
      <c r="J220" s="33">
        <v>3</v>
      </c>
      <c r="K220" s="33" t="s">
        <v>9</v>
      </c>
      <c r="L220" s="33"/>
      <c r="M220" s="34">
        <f aca="true" t="shared" si="86" ref="M220:T220">M221</f>
        <v>100000</v>
      </c>
      <c r="N220" s="34">
        <f t="shared" si="86"/>
        <v>55104</v>
      </c>
      <c r="O220" s="34">
        <f t="shared" si="86"/>
        <v>100000</v>
      </c>
      <c r="P220" s="211">
        <f t="shared" si="86"/>
        <v>80000</v>
      </c>
      <c r="Q220" s="34">
        <f t="shared" si="86"/>
        <v>100000</v>
      </c>
      <c r="R220" s="373">
        <f t="shared" si="86"/>
        <v>80000</v>
      </c>
      <c r="S220" s="270">
        <f t="shared" si="86"/>
        <v>150000</v>
      </c>
      <c r="T220" s="34">
        <f t="shared" si="86"/>
        <v>150000</v>
      </c>
      <c r="U220" s="84">
        <f aca="true" t="shared" si="87" ref="U220:W222">P220/O220*100</f>
        <v>80</v>
      </c>
      <c r="V220" s="84">
        <f t="shared" si="87"/>
        <v>125</v>
      </c>
      <c r="W220" s="84">
        <f t="shared" si="87"/>
        <v>80</v>
      </c>
    </row>
    <row r="221" spans="1:23" ht="14.25">
      <c r="A221" s="166" t="s">
        <v>459</v>
      </c>
      <c r="B221" s="1"/>
      <c r="C221" s="1"/>
      <c r="D221" s="1"/>
      <c r="E221" s="1"/>
      <c r="F221" s="1"/>
      <c r="G221" s="1"/>
      <c r="H221" s="1"/>
      <c r="I221" s="1">
        <v>520</v>
      </c>
      <c r="J221" s="35">
        <v>32</v>
      </c>
      <c r="K221" s="44" t="s">
        <v>43</v>
      </c>
      <c r="L221" s="43"/>
      <c r="M221" s="36">
        <f aca="true" t="shared" si="88" ref="M221:T221">M222</f>
        <v>100000</v>
      </c>
      <c r="N221" s="36">
        <f t="shared" si="88"/>
        <v>55104</v>
      </c>
      <c r="O221" s="36">
        <f t="shared" si="88"/>
        <v>100000</v>
      </c>
      <c r="P221" s="200">
        <f t="shared" si="88"/>
        <v>80000</v>
      </c>
      <c r="Q221" s="158">
        <f t="shared" si="88"/>
        <v>100000</v>
      </c>
      <c r="R221" s="374">
        <f t="shared" si="88"/>
        <v>80000</v>
      </c>
      <c r="S221" s="245">
        <f t="shared" si="88"/>
        <v>150000</v>
      </c>
      <c r="T221" s="158">
        <f t="shared" si="88"/>
        <v>150000</v>
      </c>
      <c r="U221" s="84">
        <f t="shared" si="87"/>
        <v>80</v>
      </c>
      <c r="V221" s="84">
        <f t="shared" si="87"/>
        <v>125</v>
      </c>
      <c r="W221" s="84">
        <f t="shared" si="87"/>
        <v>80</v>
      </c>
    </row>
    <row r="222" spans="1:23" ht="15" thickBot="1">
      <c r="A222" s="166" t="s">
        <v>459</v>
      </c>
      <c r="B222" s="1"/>
      <c r="C222" s="1">
        <v>2</v>
      </c>
      <c r="D222" s="1">
        <v>3</v>
      </c>
      <c r="E222" s="1">
        <v>4</v>
      </c>
      <c r="F222" s="1"/>
      <c r="G222" s="1"/>
      <c r="H222" s="1"/>
      <c r="I222" s="1">
        <v>520</v>
      </c>
      <c r="J222" s="35">
        <v>3232</v>
      </c>
      <c r="K222" s="35" t="s">
        <v>269</v>
      </c>
      <c r="L222" s="35"/>
      <c r="M222" s="36">
        <v>100000</v>
      </c>
      <c r="N222" s="36">
        <v>55104</v>
      </c>
      <c r="O222" s="36">
        <v>100000</v>
      </c>
      <c r="P222" s="200">
        <v>80000</v>
      </c>
      <c r="Q222" s="158">
        <v>100000</v>
      </c>
      <c r="R222" s="374">
        <v>80000</v>
      </c>
      <c r="S222" s="245">
        <v>150000</v>
      </c>
      <c r="T222" s="158">
        <v>150000</v>
      </c>
      <c r="U222" s="84">
        <f t="shared" si="87"/>
        <v>80</v>
      </c>
      <c r="V222" s="84">
        <f t="shared" si="87"/>
        <v>125</v>
      </c>
      <c r="W222" s="84">
        <f t="shared" si="87"/>
        <v>80</v>
      </c>
    </row>
    <row r="223" spans="1:23" ht="15">
      <c r="A223" s="1"/>
      <c r="B223" s="1"/>
      <c r="C223" s="1"/>
      <c r="D223" s="1"/>
      <c r="E223" s="1"/>
      <c r="F223" s="1"/>
      <c r="G223" s="1"/>
      <c r="H223" s="1"/>
      <c r="I223" s="1"/>
      <c r="J223" s="118"/>
      <c r="K223" s="118" t="s">
        <v>331</v>
      </c>
      <c r="L223" s="118"/>
      <c r="M223" s="119">
        <f aca="true" t="shared" si="89" ref="M223:T223">M220</f>
        <v>100000</v>
      </c>
      <c r="N223" s="119">
        <f t="shared" si="89"/>
        <v>55104</v>
      </c>
      <c r="O223" s="119">
        <f t="shared" si="89"/>
        <v>100000</v>
      </c>
      <c r="P223" s="220">
        <f t="shared" si="89"/>
        <v>80000</v>
      </c>
      <c r="Q223" s="119">
        <f t="shared" si="89"/>
        <v>100000</v>
      </c>
      <c r="R223" s="359">
        <f t="shared" si="89"/>
        <v>80000</v>
      </c>
      <c r="S223" s="256">
        <f t="shared" si="89"/>
        <v>150000</v>
      </c>
      <c r="T223" s="119">
        <f t="shared" si="89"/>
        <v>150000</v>
      </c>
      <c r="U223" s="120"/>
      <c r="V223" s="120"/>
      <c r="W223" s="120"/>
    </row>
    <row r="224" spans="1:23" ht="14.25">
      <c r="A224" s="1"/>
      <c r="B224" s="1"/>
      <c r="C224" s="1"/>
      <c r="D224" s="1"/>
      <c r="E224" s="1"/>
      <c r="F224" s="1"/>
      <c r="G224" s="1"/>
      <c r="H224" s="1"/>
      <c r="I224" s="1"/>
      <c r="J224" s="47"/>
      <c r="K224" s="47"/>
      <c r="L224" s="47"/>
      <c r="M224" s="48"/>
      <c r="N224" s="48"/>
      <c r="O224" s="48"/>
      <c r="P224" s="201"/>
      <c r="Q224" s="162"/>
      <c r="R224" s="361"/>
      <c r="S224" s="258"/>
      <c r="T224" s="162"/>
      <c r="U224" s="91"/>
      <c r="V224" s="91"/>
      <c r="W224" s="91"/>
    </row>
    <row r="225" spans="1:23" ht="14.25">
      <c r="A225" s="8" t="s">
        <v>460</v>
      </c>
      <c r="B225" s="8"/>
      <c r="C225" s="8"/>
      <c r="D225" s="8"/>
      <c r="E225" s="8"/>
      <c r="F225" s="8"/>
      <c r="G225" s="8"/>
      <c r="H225" s="8"/>
      <c r="I225" s="8">
        <v>510</v>
      </c>
      <c r="J225" s="8" t="s">
        <v>143</v>
      </c>
      <c r="K225" s="8" t="s">
        <v>254</v>
      </c>
      <c r="L225" s="8"/>
      <c r="M225" s="20"/>
      <c r="N225" s="20"/>
      <c r="O225" s="20"/>
      <c r="P225" s="202"/>
      <c r="Q225" s="150"/>
      <c r="R225" s="350"/>
      <c r="S225" s="247"/>
      <c r="T225" s="150"/>
      <c r="U225" s="85"/>
      <c r="V225" s="85"/>
      <c r="W225" s="85"/>
    </row>
    <row r="226" spans="1:23" ht="15">
      <c r="A226" s="166" t="s">
        <v>460</v>
      </c>
      <c r="B226" s="1"/>
      <c r="C226" s="1"/>
      <c r="D226" s="1"/>
      <c r="E226" s="1"/>
      <c r="F226" s="1"/>
      <c r="G226" s="1"/>
      <c r="H226" s="1"/>
      <c r="I226" s="1">
        <v>510</v>
      </c>
      <c r="J226" s="33">
        <v>4</v>
      </c>
      <c r="K226" s="33" t="s">
        <v>10</v>
      </c>
      <c r="L226" s="33"/>
      <c r="M226" s="34">
        <f aca="true" t="shared" si="90" ref="M226:T226">M227</f>
        <v>120780</v>
      </c>
      <c r="N226" s="34">
        <f t="shared" si="90"/>
        <v>85977</v>
      </c>
      <c r="O226" s="38">
        <f t="shared" si="90"/>
        <v>800000</v>
      </c>
      <c r="P226" s="211">
        <f t="shared" si="90"/>
        <v>35000</v>
      </c>
      <c r="Q226" s="34">
        <f t="shared" si="90"/>
        <v>50000</v>
      </c>
      <c r="R226" s="373">
        <f t="shared" si="90"/>
        <v>0</v>
      </c>
      <c r="S226" s="270">
        <f t="shared" si="90"/>
        <v>1100000</v>
      </c>
      <c r="T226" s="34">
        <f t="shared" si="90"/>
        <v>1100000</v>
      </c>
      <c r="U226" s="84">
        <f aca="true" t="shared" si="91" ref="U226:U233">P226/O226*100</f>
        <v>4.375</v>
      </c>
      <c r="V226" s="84">
        <f aca="true" t="shared" si="92" ref="V226:V233">Q226/P226*100</f>
        <v>142.85714285714286</v>
      </c>
      <c r="W226" s="84">
        <f aca="true" t="shared" si="93" ref="W226:W233">R226/Q226*100</f>
        <v>0</v>
      </c>
    </row>
    <row r="227" spans="1:23" ht="14.25">
      <c r="A227" s="166" t="s">
        <v>460</v>
      </c>
      <c r="B227" s="1"/>
      <c r="C227" s="1"/>
      <c r="D227" s="1"/>
      <c r="E227" s="1"/>
      <c r="F227" s="1"/>
      <c r="G227" s="1"/>
      <c r="H227" s="1"/>
      <c r="I227" s="1">
        <v>510</v>
      </c>
      <c r="J227" s="35">
        <v>42</v>
      </c>
      <c r="K227" s="35" t="s">
        <v>104</v>
      </c>
      <c r="L227" s="35"/>
      <c r="M227" s="36">
        <f aca="true" t="shared" si="94" ref="M227:R227">M228+M230+M229</f>
        <v>120780</v>
      </c>
      <c r="N227" s="36">
        <f t="shared" si="94"/>
        <v>85977</v>
      </c>
      <c r="O227" s="42">
        <f t="shared" si="94"/>
        <v>800000</v>
      </c>
      <c r="P227" s="200">
        <f t="shared" si="94"/>
        <v>35000</v>
      </c>
      <c r="Q227" s="158">
        <f t="shared" si="94"/>
        <v>50000</v>
      </c>
      <c r="R227" s="374">
        <f t="shared" si="94"/>
        <v>0</v>
      </c>
      <c r="S227" s="245">
        <f>S228+S229+S230+S231+S232+S233</f>
        <v>1100000</v>
      </c>
      <c r="T227" s="158">
        <f>T228+T229+T230+T231+T232+T233</f>
        <v>1100000</v>
      </c>
      <c r="U227" s="84">
        <f t="shared" si="91"/>
        <v>4.375</v>
      </c>
      <c r="V227" s="84">
        <f t="shared" si="92"/>
        <v>142.85714285714286</v>
      </c>
      <c r="W227" s="84">
        <f t="shared" si="93"/>
        <v>0</v>
      </c>
    </row>
    <row r="228" spans="1:23" ht="14.25">
      <c r="A228" s="166" t="s">
        <v>460</v>
      </c>
      <c r="B228" s="1"/>
      <c r="C228" s="1"/>
      <c r="D228" s="1"/>
      <c r="E228" s="1">
        <v>4</v>
      </c>
      <c r="F228" s="1"/>
      <c r="G228" s="1">
        <v>6</v>
      </c>
      <c r="H228" s="1"/>
      <c r="I228" s="1">
        <v>510</v>
      </c>
      <c r="J228" s="35">
        <v>4227</v>
      </c>
      <c r="K228" s="35" t="s">
        <v>255</v>
      </c>
      <c r="L228" s="35"/>
      <c r="M228" s="36">
        <v>120780</v>
      </c>
      <c r="N228" s="36">
        <v>85977</v>
      </c>
      <c r="O228" s="42">
        <v>0</v>
      </c>
      <c r="P228" s="200">
        <v>0</v>
      </c>
      <c r="Q228" s="158">
        <v>0</v>
      </c>
      <c r="R228" s="374">
        <v>0</v>
      </c>
      <c r="S228" s="245">
        <v>0</v>
      </c>
      <c r="T228" s="158">
        <v>0</v>
      </c>
      <c r="U228" s="84" t="e">
        <f t="shared" si="91"/>
        <v>#DIV/0!</v>
      </c>
      <c r="V228" s="84" t="e">
        <f t="shared" si="92"/>
        <v>#DIV/0!</v>
      </c>
      <c r="W228" s="84" t="e">
        <f t="shared" si="93"/>
        <v>#DIV/0!</v>
      </c>
    </row>
    <row r="229" spans="1:23" ht="14.25">
      <c r="A229" s="166" t="s">
        <v>460</v>
      </c>
      <c r="B229" s="1"/>
      <c r="C229" s="1"/>
      <c r="D229" s="1"/>
      <c r="E229" s="1">
        <v>4</v>
      </c>
      <c r="F229" s="1"/>
      <c r="G229" s="1">
        <v>6</v>
      </c>
      <c r="H229" s="1"/>
      <c r="I229" s="1">
        <v>510</v>
      </c>
      <c r="J229" s="35">
        <v>4227</v>
      </c>
      <c r="K229" s="35" t="s">
        <v>315</v>
      </c>
      <c r="L229" s="35"/>
      <c r="M229" s="36">
        <v>0</v>
      </c>
      <c r="N229" s="36">
        <v>0</v>
      </c>
      <c r="O229" s="42">
        <v>750000</v>
      </c>
      <c r="P229" s="200">
        <v>0</v>
      </c>
      <c r="Q229" s="158">
        <v>0</v>
      </c>
      <c r="R229" s="374">
        <v>0</v>
      </c>
      <c r="S229" s="245">
        <v>0</v>
      </c>
      <c r="T229" s="158">
        <v>0</v>
      </c>
      <c r="U229" s="84">
        <f t="shared" si="91"/>
        <v>0</v>
      </c>
      <c r="V229" s="84" t="e">
        <f t="shared" si="92"/>
        <v>#DIV/0!</v>
      </c>
      <c r="W229" s="84" t="e">
        <f t="shared" si="93"/>
        <v>#DIV/0!</v>
      </c>
    </row>
    <row r="230" spans="1:23" ht="14.25">
      <c r="A230" s="166" t="s">
        <v>460</v>
      </c>
      <c r="B230" s="1"/>
      <c r="C230" s="1"/>
      <c r="D230" s="1"/>
      <c r="E230" s="1">
        <v>4</v>
      </c>
      <c r="F230" s="1"/>
      <c r="G230" s="1">
        <v>6</v>
      </c>
      <c r="H230" s="1"/>
      <c r="I230" s="1">
        <v>510</v>
      </c>
      <c r="J230" s="35">
        <v>4227</v>
      </c>
      <c r="K230" s="35" t="s">
        <v>316</v>
      </c>
      <c r="L230" s="35"/>
      <c r="M230" s="36">
        <v>0</v>
      </c>
      <c r="N230" s="36">
        <v>0</v>
      </c>
      <c r="O230" s="42">
        <v>50000</v>
      </c>
      <c r="P230" s="200">
        <v>35000</v>
      </c>
      <c r="Q230" s="158">
        <v>50000</v>
      </c>
      <c r="R230" s="374">
        <v>0</v>
      </c>
      <c r="S230" s="245">
        <v>100000</v>
      </c>
      <c r="T230" s="158">
        <v>100000</v>
      </c>
      <c r="U230" s="84">
        <f t="shared" si="91"/>
        <v>70</v>
      </c>
      <c r="V230" s="84">
        <f t="shared" si="92"/>
        <v>142.85714285714286</v>
      </c>
      <c r="W230" s="84">
        <f t="shared" si="93"/>
        <v>0</v>
      </c>
    </row>
    <row r="231" spans="1:23" ht="14.25">
      <c r="A231" s="166" t="s">
        <v>460</v>
      </c>
      <c r="B231" s="1"/>
      <c r="C231" s="1"/>
      <c r="D231" s="1"/>
      <c r="E231" s="1">
        <v>4</v>
      </c>
      <c r="F231" s="1"/>
      <c r="G231" s="1">
        <v>6</v>
      </c>
      <c r="H231" s="1"/>
      <c r="I231" s="1">
        <v>510</v>
      </c>
      <c r="J231" s="133">
        <v>4227</v>
      </c>
      <c r="K231" s="35" t="s">
        <v>381</v>
      </c>
      <c r="L231" s="133"/>
      <c r="M231" s="134">
        <v>0</v>
      </c>
      <c r="N231" s="134">
        <v>0</v>
      </c>
      <c r="O231" s="143">
        <v>0</v>
      </c>
      <c r="P231" s="221">
        <v>0</v>
      </c>
      <c r="Q231" s="163">
        <v>0</v>
      </c>
      <c r="R231" s="377">
        <v>0</v>
      </c>
      <c r="S231" s="245">
        <v>400000</v>
      </c>
      <c r="T231" s="158">
        <v>400000</v>
      </c>
      <c r="U231" s="84" t="e">
        <f t="shared" si="91"/>
        <v>#DIV/0!</v>
      </c>
      <c r="V231" s="84" t="e">
        <f t="shared" si="92"/>
        <v>#DIV/0!</v>
      </c>
      <c r="W231" s="84" t="e">
        <f t="shared" si="93"/>
        <v>#DIV/0!</v>
      </c>
    </row>
    <row r="232" spans="1:23" ht="14.25">
      <c r="A232" s="166" t="s">
        <v>460</v>
      </c>
      <c r="B232" s="1"/>
      <c r="C232" s="1"/>
      <c r="D232" s="1"/>
      <c r="E232" s="1">
        <v>4</v>
      </c>
      <c r="F232" s="1"/>
      <c r="G232" s="1">
        <v>6</v>
      </c>
      <c r="H232" s="1"/>
      <c r="I232" s="1">
        <v>510</v>
      </c>
      <c r="J232" s="133">
        <v>4227</v>
      </c>
      <c r="K232" s="35" t="s">
        <v>372</v>
      </c>
      <c r="L232" s="133"/>
      <c r="M232" s="134">
        <v>0</v>
      </c>
      <c r="N232" s="134">
        <v>0</v>
      </c>
      <c r="O232" s="143">
        <v>0</v>
      </c>
      <c r="P232" s="221">
        <v>0</v>
      </c>
      <c r="Q232" s="163">
        <v>0</v>
      </c>
      <c r="R232" s="377">
        <v>0</v>
      </c>
      <c r="S232" s="245">
        <v>500000</v>
      </c>
      <c r="T232" s="158">
        <v>500000</v>
      </c>
      <c r="U232" s="84" t="e">
        <f t="shared" si="91"/>
        <v>#DIV/0!</v>
      </c>
      <c r="V232" s="84" t="e">
        <f t="shared" si="92"/>
        <v>#DIV/0!</v>
      </c>
      <c r="W232" s="84" t="e">
        <f t="shared" si="93"/>
        <v>#DIV/0!</v>
      </c>
    </row>
    <row r="233" spans="1:23" ht="15" thickBot="1">
      <c r="A233" s="166" t="s">
        <v>460</v>
      </c>
      <c r="B233" s="1"/>
      <c r="C233" s="1"/>
      <c r="D233" s="1"/>
      <c r="E233" s="1">
        <v>4</v>
      </c>
      <c r="F233" s="1"/>
      <c r="G233" s="1">
        <v>6</v>
      </c>
      <c r="H233" s="1"/>
      <c r="I233" s="1"/>
      <c r="J233" s="133">
        <v>4227</v>
      </c>
      <c r="K233" s="35" t="s">
        <v>388</v>
      </c>
      <c r="L233" s="133"/>
      <c r="M233" s="134">
        <v>0</v>
      </c>
      <c r="N233" s="134">
        <v>0</v>
      </c>
      <c r="O233" s="134">
        <v>0</v>
      </c>
      <c r="P233" s="221">
        <v>0</v>
      </c>
      <c r="Q233" s="163">
        <v>0</v>
      </c>
      <c r="R233" s="377">
        <v>0</v>
      </c>
      <c r="S233" s="245">
        <v>100000</v>
      </c>
      <c r="T233" s="158">
        <v>100000</v>
      </c>
      <c r="U233" s="84" t="e">
        <f t="shared" si="91"/>
        <v>#DIV/0!</v>
      </c>
      <c r="V233" s="84" t="e">
        <f t="shared" si="92"/>
        <v>#DIV/0!</v>
      </c>
      <c r="W233" s="84" t="e">
        <f t="shared" si="93"/>
        <v>#DIV/0!</v>
      </c>
    </row>
    <row r="234" spans="1:23" ht="15">
      <c r="A234" s="1"/>
      <c r="B234" s="1"/>
      <c r="C234" s="1"/>
      <c r="D234" s="1"/>
      <c r="E234" s="1"/>
      <c r="F234" s="1"/>
      <c r="G234" s="1"/>
      <c r="H234" s="1"/>
      <c r="I234" s="1"/>
      <c r="J234" s="118"/>
      <c r="K234" s="118" t="s">
        <v>331</v>
      </c>
      <c r="L234" s="118"/>
      <c r="M234" s="119">
        <f aca="true" t="shared" si="95" ref="M234:T234">M226</f>
        <v>120780</v>
      </c>
      <c r="N234" s="119">
        <f t="shared" si="95"/>
        <v>85977</v>
      </c>
      <c r="O234" s="119">
        <f t="shared" si="95"/>
        <v>800000</v>
      </c>
      <c r="P234" s="220">
        <f t="shared" si="95"/>
        <v>35000</v>
      </c>
      <c r="Q234" s="119">
        <f t="shared" si="95"/>
        <v>50000</v>
      </c>
      <c r="R234" s="359">
        <f t="shared" si="95"/>
        <v>0</v>
      </c>
      <c r="S234" s="256">
        <f t="shared" si="95"/>
        <v>1100000</v>
      </c>
      <c r="T234" s="119">
        <f t="shared" si="95"/>
        <v>1100000</v>
      </c>
      <c r="U234" s="120"/>
      <c r="V234" s="120"/>
      <c r="W234" s="120"/>
    </row>
    <row r="235" spans="1:23" ht="14.25">
      <c r="A235" s="1"/>
      <c r="B235" s="1"/>
      <c r="C235" s="1"/>
      <c r="D235" s="1"/>
      <c r="E235" s="1"/>
      <c r="F235" s="1"/>
      <c r="G235" s="1"/>
      <c r="H235" s="1"/>
      <c r="I235" s="1"/>
      <c r="J235" s="47"/>
      <c r="K235" s="47"/>
      <c r="L235" s="47"/>
      <c r="M235" s="48"/>
      <c r="N235" s="48"/>
      <c r="O235" s="48"/>
      <c r="P235" s="184"/>
      <c r="Q235" s="162"/>
      <c r="R235" s="361"/>
      <c r="S235" s="258"/>
      <c r="T235" s="162"/>
      <c r="U235" s="91"/>
      <c r="V235" s="91"/>
      <c r="W235" s="91"/>
    </row>
    <row r="236" spans="1:23" ht="14.25">
      <c r="A236" s="7" t="s">
        <v>428</v>
      </c>
      <c r="B236" s="7"/>
      <c r="C236" s="7"/>
      <c r="D236" s="7"/>
      <c r="E236" s="7"/>
      <c r="F236" s="7"/>
      <c r="G236" s="7"/>
      <c r="H236" s="7"/>
      <c r="I236" s="7"/>
      <c r="J236" s="28" t="s">
        <v>168</v>
      </c>
      <c r="K236" s="28" t="s">
        <v>167</v>
      </c>
      <c r="L236" s="28"/>
      <c r="M236" s="19"/>
      <c r="N236" s="19"/>
      <c r="O236" s="19"/>
      <c r="P236" s="180"/>
      <c r="Q236" s="151"/>
      <c r="R236" s="351"/>
      <c r="S236" s="250"/>
      <c r="T236" s="151"/>
      <c r="U236" s="86"/>
      <c r="V236" s="86"/>
      <c r="W236" s="86"/>
    </row>
    <row r="237" spans="1:23" ht="14.25">
      <c r="A237" s="8" t="s">
        <v>461</v>
      </c>
      <c r="B237" s="8"/>
      <c r="C237" s="8"/>
      <c r="D237" s="8"/>
      <c r="E237" s="8"/>
      <c r="F237" s="8"/>
      <c r="G237" s="8"/>
      <c r="H237" s="8"/>
      <c r="I237" s="8">
        <v>451</v>
      </c>
      <c r="J237" s="8" t="s">
        <v>170</v>
      </c>
      <c r="K237" s="8" t="s">
        <v>169</v>
      </c>
      <c r="L237" s="8"/>
      <c r="M237" s="20"/>
      <c r="N237" s="20"/>
      <c r="O237" s="20"/>
      <c r="P237" s="179"/>
      <c r="Q237" s="150"/>
      <c r="R237" s="350"/>
      <c r="S237" s="247"/>
      <c r="T237" s="150"/>
      <c r="U237" s="85"/>
      <c r="V237" s="85"/>
      <c r="W237" s="85"/>
    </row>
    <row r="238" spans="1:23" ht="15">
      <c r="A238" s="166" t="s">
        <v>461</v>
      </c>
      <c r="B238" s="1"/>
      <c r="C238" s="1"/>
      <c r="D238" s="1"/>
      <c r="E238" s="1"/>
      <c r="F238" s="1"/>
      <c r="G238" s="1"/>
      <c r="H238" s="1"/>
      <c r="I238" s="1">
        <v>451</v>
      </c>
      <c r="J238" s="33">
        <v>4</v>
      </c>
      <c r="K238" s="33" t="s">
        <v>10</v>
      </c>
      <c r="L238" s="33"/>
      <c r="M238" s="34">
        <f aca="true" t="shared" si="96" ref="M238:T238">M239</f>
        <v>0</v>
      </c>
      <c r="N238" s="34">
        <f t="shared" si="96"/>
        <v>841947</v>
      </c>
      <c r="O238" s="38">
        <f t="shared" si="96"/>
        <v>810000</v>
      </c>
      <c r="P238" s="211">
        <f t="shared" si="96"/>
        <v>1291753</v>
      </c>
      <c r="Q238" s="34">
        <f t="shared" si="96"/>
        <v>850000</v>
      </c>
      <c r="R238" s="373">
        <f t="shared" si="96"/>
        <v>620000</v>
      </c>
      <c r="S238" s="270">
        <f t="shared" si="96"/>
        <v>960000</v>
      </c>
      <c r="T238" s="34">
        <f t="shared" si="96"/>
        <v>530000</v>
      </c>
      <c r="U238" s="84">
        <f aca="true" t="shared" si="97" ref="U238:U249">P238/O238*100</f>
        <v>159.47567901234567</v>
      </c>
      <c r="V238" s="84">
        <f aca="true" t="shared" si="98" ref="V238:V249">Q238/P238*100</f>
        <v>65.80205348855392</v>
      </c>
      <c r="W238" s="84">
        <f aca="true" t="shared" si="99" ref="W238:W249">R238/Q238*100</f>
        <v>72.94117647058823</v>
      </c>
    </row>
    <row r="239" spans="1:23" ht="14.25">
      <c r="A239" s="166" t="s">
        <v>461</v>
      </c>
      <c r="B239" s="1"/>
      <c r="C239" s="1"/>
      <c r="D239" s="1"/>
      <c r="E239" s="1"/>
      <c r="F239" s="1"/>
      <c r="G239" s="1"/>
      <c r="H239" s="1"/>
      <c r="I239" s="1">
        <v>451</v>
      </c>
      <c r="J239" s="35">
        <v>42</v>
      </c>
      <c r="K239" s="35" t="s">
        <v>105</v>
      </c>
      <c r="L239" s="35"/>
      <c r="M239" s="36">
        <f>M240+M241+M242+M243+M245+M246+M247</f>
        <v>0</v>
      </c>
      <c r="N239" s="36">
        <f>N240+N241+N242+N243+N245+N246+N247</f>
        <v>841947</v>
      </c>
      <c r="O239" s="42">
        <f>O240+O241+O242+O243+O245+O246+O247+O249</f>
        <v>810000</v>
      </c>
      <c r="P239" s="200">
        <f>P240+P241+P242+P243+P245+P246+P247</f>
        <v>1291753</v>
      </c>
      <c r="Q239" s="158">
        <f>Q240+Q241+Q242+Q243+Q245+Q246+Q247+Q248</f>
        <v>850000</v>
      </c>
      <c r="R239" s="374">
        <f>R240+R241+R242+R243+R245+R246+R247+R248</f>
        <v>620000</v>
      </c>
      <c r="S239" s="245">
        <f>S240+S241+S242+S243+S245+S246+S247+S248+S244</f>
        <v>960000</v>
      </c>
      <c r="T239" s="158">
        <f>T240+T241+T242+T243+T245+T246+T247+T244</f>
        <v>530000</v>
      </c>
      <c r="U239" s="84">
        <f t="shared" si="97"/>
        <v>159.47567901234567</v>
      </c>
      <c r="V239" s="84">
        <f t="shared" si="98"/>
        <v>65.80205348855392</v>
      </c>
      <c r="W239" s="84">
        <f t="shared" si="99"/>
        <v>72.94117647058823</v>
      </c>
    </row>
    <row r="240" spans="1:23" ht="14.25">
      <c r="A240" s="166" t="s">
        <v>461</v>
      </c>
      <c r="B240" s="1"/>
      <c r="C240" s="1"/>
      <c r="D240" s="1"/>
      <c r="E240" s="1">
        <v>4</v>
      </c>
      <c r="F240" s="1"/>
      <c r="G240" s="1">
        <v>6</v>
      </c>
      <c r="H240" s="1"/>
      <c r="I240" s="1">
        <v>451</v>
      </c>
      <c r="J240" s="35">
        <v>4213</v>
      </c>
      <c r="K240" s="35" t="s">
        <v>317</v>
      </c>
      <c r="L240" s="35"/>
      <c r="M240" s="36">
        <v>0</v>
      </c>
      <c r="N240" s="36">
        <v>841947</v>
      </c>
      <c r="O240" s="42">
        <v>0</v>
      </c>
      <c r="P240" s="200">
        <v>0</v>
      </c>
      <c r="Q240" s="158">
        <v>0</v>
      </c>
      <c r="R240" s="374">
        <v>0</v>
      </c>
      <c r="S240" s="245">
        <v>0</v>
      </c>
      <c r="T240" s="158">
        <v>0</v>
      </c>
      <c r="U240" s="84" t="e">
        <f t="shared" si="97"/>
        <v>#DIV/0!</v>
      </c>
      <c r="V240" s="84" t="e">
        <f t="shared" si="98"/>
        <v>#DIV/0!</v>
      </c>
      <c r="W240" s="84" t="e">
        <f t="shared" si="99"/>
        <v>#DIV/0!</v>
      </c>
    </row>
    <row r="241" spans="1:23" ht="14.25">
      <c r="A241" s="166" t="s">
        <v>461</v>
      </c>
      <c r="B241" s="1"/>
      <c r="C241" s="1"/>
      <c r="D241" s="1"/>
      <c r="E241" s="1">
        <v>4</v>
      </c>
      <c r="F241" s="1"/>
      <c r="G241" s="1">
        <v>6</v>
      </c>
      <c r="H241" s="1"/>
      <c r="I241" s="1">
        <v>451</v>
      </c>
      <c r="J241" s="35">
        <v>4213</v>
      </c>
      <c r="K241" s="35" t="s">
        <v>318</v>
      </c>
      <c r="L241" s="35"/>
      <c r="M241" s="36">
        <v>0</v>
      </c>
      <c r="N241" s="36">
        <v>0</v>
      </c>
      <c r="O241" s="42">
        <v>750000</v>
      </c>
      <c r="P241" s="200">
        <v>650000</v>
      </c>
      <c r="Q241" s="158">
        <v>0</v>
      </c>
      <c r="R241" s="374">
        <v>0</v>
      </c>
      <c r="S241" s="245">
        <v>0</v>
      </c>
      <c r="T241" s="158">
        <v>0</v>
      </c>
      <c r="U241" s="84">
        <f t="shared" si="97"/>
        <v>86.66666666666667</v>
      </c>
      <c r="V241" s="84">
        <f t="shared" si="98"/>
        <v>0</v>
      </c>
      <c r="W241" s="84" t="e">
        <f t="shared" si="99"/>
        <v>#DIV/0!</v>
      </c>
    </row>
    <row r="242" spans="1:23" ht="14.25">
      <c r="A242" s="166" t="s">
        <v>461</v>
      </c>
      <c r="B242" s="1"/>
      <c r="C242" s="1"/>
      <c r="D242" s="1"/>
      <c r="E242" s="1">
        <v>4</v>
      </c>
      <c r="F242" s="1"/>
      <c r="G242" s="1">
        <v>6</v>
      </c>
      <c r="H242" s="1"/>
      <c r="I242" s="1">
        <v>451</v>
      </c>
      <c r="J242" s="35">
        <v>4213</v>
      </c>
      <c r="K242" s="35" t="s">
        <v>387</v>
      </c>
      <c r="L242" s="35"/>
      <c r="M242" s="36">
        <v>0</v>
      </c>
      <c r="N242" s="36">
        <v>0</v>
      </c>
      <c r="O242" s="42">
        <v>0</v>
      </c>
      <c r="P242" s="200">
        <v>0</v>
      </c>
      <c r="Q242" s="158">
        <v>750000</v>
      </c>
      <c r="R242" s="374">
        <v>500000</v>
      </c>
      <c r="S242" s="245">
        <v>0</v>
      </c>
      <c r="T242" s="158">
        <v>0</v>
      </c>
      <c r="U242" s="84" t="e">
        <f t="shared" si="97"/>
        <v>#DIV/0!</v>
      </c>
      <c r="V242" s="84" t="e">
        <f t="shared" si="98"/>
        <v>#DIV/0!</v>
      </c>
      <c r="W242" s="84">
        <f t="shared" si="99"/>
        <v>66.66666666666666</v>
      </c>
    </row>
    <row r="243" spans="1:23" ht="14.25">
      <c r="A243" s="166" t="s">
        <v>461</v>
      </c>
      <c r="B243" s="1"/>
      <c r="C243" s="1"/>
      <c r="D243" s="1"/>
      <c r="E243" s="1">
        <v>4</v>
      </c>
      <c r="F243" s="1"/>
      <c r="G243" s="1">
        <v>6</v>
      </c>
      <c r="H243" s="1"/>
      <c r="I243" s="1">
        <v>451</v>
      </c>
      <c r="J243" s="35">
        <v>4213</v>
      </c>
      <c r="K243" s="35" t="s">
        <v>405</v>
      </c>
      <c r="L243" s="35"/>
      <c r="M243" s="36">
        <v>0</v>
      </c>
      <c r="N243" s="36">
        <v>0</v>
      </c>
      <c r="O243" s="42">
        <v>50000</v>
      </c>
      <c r="P243" s="200">
        <v>0</v>
      </c>
      <c r="Q243" s="158">
        <v>50000</v>
      </c>
      <c r="R243" s="374">
        <v>100000</v>
      </c>
      <c r="S243" s="245">
        <v>100000</v>
      </c>
      <c r="T243" s="158">
        <v>0</v>
      </c>
      <c r="U243" s="84">
        <f t="shared" si="97"/>
        <v>0</v>
      </c>
      <c r="V243" s="84" t="e">
        <f t="shared" si="98"/>
        <v>#DIV/0!</v>
      </c>
      <c r="W243" s="84">
        <f t="shared" si="99"/>
        <v>200</v>
      </c>
    </row>
    <row r="244" spans="1:23" ht="14.25">
      <c r="A244" s="166" t="s">
        <v>461</v>
      </c>
      <c r="B244" s="1"/>
      <c r="C244" s="1"/>
      <c r="D244" s="1"/>
      <c r="E244" s="1"/>
      <c r="F244" s="1"/>
      <c r="G244" s="1"/>
      <c r="H244" s="1"/>
      <c r="I244" s="1">
        <v>451</v>
      </c>
      <c r="J244" s="35">
        <v>4213</v>
      </c>
      <c r="K244" s="35" t="s">
        <v>419</v>
      </c>
      <c r="L244" s="35"/>
      <c r="M244" s="36"/>
      <c r="N244" s="36">
        <v>0</v>
      </c>
      <c r="O244" s="42">
        <v>0</v>
      </c>
      <c r="P244" s="200">
        <v>0</v>
      </c>
      <c r="Q244" s="158">
        <v>0</v>
      </c>
      <c r="R244" s="374">
        <v>0</v>
      </c>
      <c r="S244" s="245">
        <v>800000</v>
      </c>
      <c r="T244" s="158">
        <v>0</v>
      </c>
      <c r="U244" s="84" t="e">
        <f t="shared" si="97"/>
        <v>#DIV/0!</v>
      </c>
      <c r="V244" s="84" t="e">
        <f t="shared" si="98"/>
        <v>#DIV/0!</v>
      </c>
      <c r="W244" s="84" t="e">
        <f t="shared" si="99"/>
        <v>#DIV/0!</v>
      </c>
    </row>
    <row r="245" spans="1:23" ht="14.25">
      <c r="A245" s="166" t="s">
        <v>461</v>
      </c>
      <c r="B245" s="1"/>
      <c r="C245" s="1"/>
      <c r="D245" s="1"/>
      <c r="E245" s="1">
        <v>4</v>
      </c>
      <c r="F245" s="1"/>
      <c r="G245" s="1">
        <v>6</v>
      </c>
      <c r="H245" s="1"/>
      <c r="I245" s="1">
        <v>451</v>
      </c>
      <c r="J245" s="35">
        <v>4213</v>
      </c>
      <c r="K245" s="35" t="s">
        <v>373</v>
      </c>
      <c r="L245" s="35"/>
      <c r="M245" s="36">
        <v>0</v>
      </c>
      <c r="N245" s="36">
        <v>0</v>
      </c>
      <c r="O245" s="42">
        <v>0</v>
      </c>
      <c r="P245" s="200">
        <v>626753</v>
      </c>
      <c r="Q245" s="158">
        <v>0</v>
      </c>
      <c r="R245" s="374">
        <v>0</v>
      </c>
      <c r="S245" s="245">
        <v>0</v>
      </c>
      <c r="T245" s="158">
        <v>500000</v>
      </c>
      <c r="U245" s="84" t="e">
        <f t="shared" si="97"/>
        <v>#DIV/0!</v>
      </c>
      <c r="V245" s="84">
        <f t="shared" si="98"/>
        <v>0</v>
      </c>
      <c r="W245" s="84" t="e">
        <f t="shared" si="99"/>
        <v>#DIV/0!</v>
      </c>
    </row>
    <row r="246" spans="1:23" ht="14.25">
      <c r="A246" s="166" t="s">
        <v>461</v>
      </c>
      <c r="B246" s="1"/>
      <c r="C246" s="1"/>
      <c r="D246" s="1"/>
      <c r="E246" s="1">
        <v>4</v>
      </c>
      <c r="F246" s="1"/>
      <c r="G246" s="1">
        <v>6</v>
      </c>
      <c r="H246" s="1"/>
      <c r="I246" s="1">
        <v>451</v>
      </c>
      <c r="J246" s="35">
        <v>4213</v>
      </c>
      <c r="K246" s="35" t="s">
        <v>319</v>
      </c>
      <c r="L246" s="35"/>
      <c r="M246" s="36">
        <v>0</v>
      </c>
      <c r="N246" s="36">
        <v>0</v>
      </c>
      <c r="O246" s="42">
        <v>0</v>
      </c>
      <c r="P246" s="200">
        <v>0</v>
      </c>
      <c r="Q246" s="158">
        <v>30000</v>
      </c>
      <c r="R246" s="374">
        <v>0</v>
      </c>
      <c r="S246" s="245">
        <v>30000</v>
      </c>
      <c r="T246" s="158">
        <v>30000</v>
      </c>
      <c r="U246" s="84" t="e">
        <f t="shared" si="97"/>
        <v>#DIV/0!</v>
      </c>
      <c r="V246" s="84" t="e">
        <f t="shared" si="98"/>
        <v>#DIV/0!</v>
      </c>
      <c r="W246" s="84">
        <f t="shared" si="99"/>
        <v>0</v>
      </c>
    </row>
    <row r="247" spans="1:23" ht="14.25">
      <c r="A247" s="166" t="s">
        <v>461</v>
      </c>
      <c r="B247" s="1"/>
      <c r="C247" s="1"/>
      <c r="D247" s="1"/>
      <c r="E247" s="1">
        <v>4</v>
      </c>
      <c r="F247" s="1"/>
      <c r="G247" s="1">
        <v>6</v>
      </c>
      <c r="H247" s="1"/>
      <c r="I247" s="1">
        <v>451</v>
      </c>
      <c r="J247" s="35">
        <v>4213</v>
      </c>
      <c r="K247" s="35" t="s">
        <v>420</v>
      </c>
      <c r="L247" s="35"/>
      <c r="M247" s="36">
        <v>0</v>
      </c>
      <c r="N247" s="36">
        <v>0</v>
      </c>
      <c r="O247" s="42">
        <v>10000</v>
      </c>
      <c r="P247" s="200">
        <v>15000</v>
      </c>
      <c r="Q247" s="158">
        <v>0</v>
      </c>
      <c r="R247" s="374">
        <v>0</v>
      </c>
      <c r="S247" s="245">
        <v>0</v>
      </c>
      <c r="T247" s="158">
        <v>0</v>
      </c>
      <c r="U247" s="84">
        <f t="shared" si="97"/>
        <v>150</v>
      </c>
      <c r="V247" s="84">
        <f t="shared" si="98"/>
        <v>0</v>
      </c>
      <c r="W247" s="84" t="e">
        <f t="shared" si="99"/>
        <v>#DIV/0!</v>
      </c>
    </row>
    <row r="248" spans="1:23" ht="14.25">
      <c r="A248" s="166" t="s">
        <v>461</v>
      </c>
      <c r="B248" s="1"/>
      <c r="C248" s="1"/>
      <c r="D248" s="1"/>
      <c r="E248" s="1"/>
      <c r="F248" s="1"/>
      <c r="G248" s="1"/>
      <c r="H248" s="1"/>
      <c r="I248" s="1">
        <v>451</v>
      </c>
      <c r="J248" s="35">
        <v>4213</v>
      </c>
      <c r="K248" s="35" t="s">
        <v>462</v>
      </c>
      <c r="L248" s="35"/>
      <c r="M248" s="36"/>
      <c r="N248" s="36"/>
      <c r="O248" s="42">
        <v>0</v>
      </c>
      <c r="P248" s="200">
        <v>0</v>
      </c>
      <c r="Q248" s="158">
        <v>20000</v>
      </c>
      <c r="R248" s="374">
        <v>20000</v>
      </c>
      <c r="S248" s="245">
        <v>30000</v>
      </c>
      <c r="T248" s="158">
        <v>0</v>
      </c>
      <c r="U248" s="84" t="e">
        <f t="shared" si="97"/>
        <v>#DIV/0!</v>
      </c>
      <c r="V248" s="84" t="e">
        <f t="shared" si="98"/>
        <v>#DIV/0!</v>
      </c>
      <c r="W248" s="84">
        <f t="shared" si="99"/>
        <v>100</v>
      </c>
    </row>
    <row r="249" spans="1:23" ht="15" thickBot="1">
      <c r="A249" s="166" t="s">
        <v>461</v>
      </c>
      <c r="B249" s="1"/>
      <c r="C249" s="1"/>
      <c r="D249" s="1"/>
      <c r="E249" s="1"/>
      <c r="F249" s="1"/>
      <c r="G249" s="1"/>
      <c r="H249" s="1"/>
      <c r="I249" s="1">
        <v>451</v>
      </c>
      <c r="J249" s="55">
        <v>426</v>
      </c>
      <c r="K249" s="55" t="s">
        <v>106</v>
      </c>
      <c r="L249" s="55"/>
      <c r="M249" s="36">
        <v>0</v>
      </c>
      <c r="N249" s="36">
        <v>0</v>
      </c>
      <c r="O249" s="42">
        <v>0</v>
      </c>
      <c r="P249" s="200">
        <v>0</v>
      </c>
      <c r="Q249" s="158">
        <v>0</v>
      </c>
      <c r="R249" s="374">
        <v>0</v>
      </c>
      <c r="S249" s="245">
        <v>0</v>
      </c>
      <c r="T249" s="158">
        <v>0</v>
      </c>
      <c r="U249" s="84" t="e">
        <f t="shared" si="97"/>
        <v>#DIV/0!</v>
      </c>
      <c r="V249" s="84" t="e">
        <f t="shared" si="98"/>
        <v>#DIV/0!</v>
      </c>
      <c r="W249" s="84" t="e">
        <f t="shared" si="99"/>
        <v>#DIV/0!</v>
      </c>
    </row>
    <row r="250" spans="1:23" ht="15">
      <c r="A250" s="1"/>
      <c r="B250" s="1"/>
      <c r="C250" s="1"/>
      <c r="D250" s="1"/>
      <c r="E250" s="1"/>
      <c r="F250" s="1"/>
      <c r="G250" s="1"/>
      <c r="H250" s="1"/>
      <c r="I250" s="1"/>
      <c r="J250" s="118"/>
      <c r="K250" s="118" t="s">
        <v>331</v>
      </c>
      <c r="L250" s="118"/>
      <c r="M250" s="119">
        <f aca="true" t="shared" si="100" ref="M250:T250">M238</f>
        <v>0</v>
      </c>
      <c r="N250" s="119">
        <f t="shared" si="100"/>
        <v>841947</v>
      </c>
      <c r="O250" s="119">
        <f t="shared" si="100"/>
        <v>810000</v>
      </c>
      <c r="P250" s="220">
        <f t="shared" si="100"/>
        <v>1291753</v>
      </c>
      <c r="Q250" s="119">
        <f t="shared" si="100"/>
        <v>850000</v>
      </c>
      <c r="R250" s="359">
        <f t="shared" si="100"/>
        <v>620000</v>
      </c>
      <c r="S250" s="256">
        <f t="shared" si="100"/>
        <v>960000</v>
      </c>
      <c r="T250" s="119">
        <f t="shared" si="100"/>
        <v>530000</v>
      </c>
      <c r="U250" s="120"/>
      <c r="V250" s="120"/>
      <c r="W250" s="120"/>
    </row>
    <row r="251" spans="1:23" ht="15">
      <c r="A251" s="1"/>
      <c r="B251" s="1"/>
      <c r="C251" s="1"/>
      <c r="D251" s="1"/>
      <c r="E251" s="1"/>
      <c r="F251" s="1"/>
      <c r="G251" s="1"/>
      <c r="H251" s="1"/>
      <c r="I251" s="1"/>
      <c r="J251" s="115"/>
      <c r="K251" s="115"/>
      <c r="L251" s="115"/>
      <c r="M251" s="116"/>
      <c r="N251" s="116"/>
      <c r="O251" s="116"/>
      <c r="P251" s="213"/>
      <c r="Q251" s="116"/>
      <c r="R251" s="349"/>
      <c r="S251" s="249"/>
      <c r="T251" s="116"/>
      <c r="U251" s="117"/>
      <c r="V251" s="117"/>
      <c r="W251" s="117"/>
    </row>
    <row r="252" spans="1:23" ht="14.25">
      <c r="A252" s="8" t="s">
        <v>463</v>
      </c>
      <c r="B252" s="8"/>
      <c r="C252" s="8"/>
      <c r="D252" s="8"/>
      <c r="E252" s="8"/>
      <c r="F252" s="8"/>
      <c r="G252" s="8"/>
      <c r="H252" s="8"/>
      <c r="I252" s="8">
        <v>630</v>
      </c>
      <c r="J252" s="8" t="s">
        <v>171</v>
      </c>
      <c r="K252" s="8" t="s">
        <v>211</v>
      </c>
      <c r="L252" s="8"/>
      <c r="M252" s="20"/>
      <c r="N252" s="20"/>
      <c r="O252" s="20"/>
      <c r="P252" s="202"/>
      <c r="Q252" s="150"/>
      <c r="R252" s="350"/>
      <c r="S252" s="247"/>
      <c r="T252" s="150"/>
      <c r="U252" s="85"/>
      <c r="V252" s="85"/>
      <c r="W252" s="85"/>
    </row>
    <row r="253" spans="1:23" ht="15">
      <c r="A253" s="166" t="s">
        <v>463</v>
      </c>
      <c r="B253" s="1"/>
      <c r="C253" s="1"/>
      <c r="D253" s="1"/>
      <c r="E253" s="1"/>
      <c r="F253" s="1"/>
      <c r="G253" s="1"/>
      <c r="H253" s="1"/>
      <c r="I253" s="1">
        <v>630</v>
      </c>
      <c r="J253" s="33">
        <v>4</v>
      </c>
      <c r="K253" s="33" t="s">
        <v>10</v>
      </c>
      <c r="L253" s="33"/>
      <c r="M253" s="34">
        <f aca="true" t="shared" si="101" ref="M253:T253">M254</f>
        <v>0</v>
      </c>
      <c r="N253" s="34">
        <f t="shared" si="101"/>
        <v>255811</v>
      </c>
      <c r="O253" s="38">
        <f t="shared" si="101"/>
        <v>92000</v>
      </c>
      <c r="P253" s="211">
        <f>P254</f>
        <v>0</v>
      </c>
      <c r="Q253" s="34">
        <f t="shared" si="101"/>
        <v>194000</v>
      </c>
      <c r="R253" s="373">
        <f t="shared" si="101"/>
        <v>124000</v>
      </c>
      <c r="S253" s="270">
        <f t="shared" si="101"/>
        <v>746000</v>
      </c>
      <c r="T253" s="34">
        <f t="shared" si="101"/>
        <v>746000</v>
      </c>
      <c r="U253" s="84">
        <f aca="true" t="shared" si="102" ref="U253:U259">P253/O253*100</f>
        <v>0</v>
      </c>
      <c r="V253" s="84" t="e">
        <f aca="true" t="shared" si="103" ref="V253:V259">Q253/P253*100</f>
        <v>#DIV/0!</v>
      </c>
      <c r="W253" s="84">
        <f aca="true" t="shared" si="104" ref="W253:W259">R253/Q253*100</f>
        <v>63.91752577319587</v>
      </c>
    </row>
    <row r="254" spans="1:23" ht="14.25">
      <c r="A254" s="166" t="s">
        <v>463</v>
      </c>
      <c r="B254" s="1"/>
      <c r="C254" s="1"/>
      <c r="D254" s="1"/>
      <c r="E254" s="1"/>
      <c r="F254" s="1"/>
      <c r="G254" s="1"/>
      <c r="H254" s="1"/>
      <c r="I254" s="1">
        <v>630</v>
      </c>
      <c r="J254" s="35">
        <v>42</v>
      </c>
      <c r="K254" s="35" t="s">
        <v>104</v>
      </c>
      <c r="L254" s="35"/>
      <c r="M254" s="36">
        <f>M255+M256+M257+M260</f>
        <v>0</v>
      </c>
      <c r="N254" s="36">
        <f>N255+N256+N257+N260+N258</f>
        <v>255811</v>
      </c>
      <c r="O254" s="42">
        <f>O255+O256+O257+O260+O258+O259</f>
        <v>92000</v>
      </c>
      <c r="P254" s="200">
        <f>P255+P256+P257+P258+P259+P260</f>
        <v>0</v>
      </c>
      <c r="Q254" s="158">
        <f>Q255+Q256+Q257+Q260+Q258+Q259</f>
        <v>194000</v>
      </c>
      <c r="R254" s="374">
        <f>R255+R256+R257+R260+R258+R259</f>
        <v>124000</v>
      </c>
      <c r="S254" s="245">
        <f>S255+S256+S257+S260+S258+S259</f>
        <v>746000</v>
      </c>
      <c r="T254" s="158">
        <f>T255+T256+T257+T260+T258+T259</f>
        <v>746000</v>
      </c>
      <c r="U254" s="84">
        <f t="shared" si="102"/>
        <v>0</v>
      </c>
      <c r="V254" s="84" t="e">
        <f t="shared" si="103"/>
        <v>#DIV/0!</v>
      </c>
      <c r="W254" s="84">
        <f t="shared" si="104"/>
        <v>63.91752577319587</v>
      </c>
    </row>
    <row r="255" spans="1:23" ht="14.25">
      <c r="A255" s="166" t="s">
        <v>463</v>
      </c>
      <c r="B255" s="1"/>
      <c r="C255" s="1"/>
      <c r="D255" s="1"/>
      <c r="E255" s="1">
        <v>4</v>
      </c>
      <c r="F255" s="1"/>
      <c r="G255" s="1">
        <v>6</v>
      </c>
      <c r="H255" s="1"/>
      <c r="I255" s="1">
        <v>630</v>
      </c>
      <c r="J255" s="35">
        <v>4214</v>
      </c>
      <c r="K255" s="35" t="s">
        <v>256</v>
      </c>
      <c r="L255" s="35"/>
      <c r="M255" s="36">
        <v>0</v>
      </c>
      <c r="N255" s="36">
        <v>240000</v>
      </c>
      <c r="O255" s="42">
        <v>0</v>
      </c>
      <c r="P255" s="200">
        <v>0</v>
      </c>
      <c r="Q255" s="158">
        <v>0</v>
      </c>
      <c r="R255" s="374">
        <v>0</v>
      </c>
      <c r="S255" s="245">
        <v>0</v>
      </c>
      <c r="T255" s="158">
        <v>0</v>
      </c>
      <c r="U255" s="84" t="e">
        <f t="shared" si="102"/>
        <v>#DIV/0!</v>
      </c>
      <c r="V255" s="84" t="e">
        <f t="shared" si="103"/>
        <v>#DIV/0!</v>
      </c>
      <c r="W255" s="84" t="e">
        <f t="shared" si="104"/>
        <v>#DIV/0!</v>
      </c>
    </row>
    <row r="256" spans="1:23" ht="14.25">
      <c r="A256" s="166" t="s">
        <v>463</v>
      </c>
      <c r="B256" s="1"/>
      <c r="C256" s="1"/>
      <c r="D256" s="1"/>
      <c r="E256" s="1">
        <v>4</v>
      </c>
      <c r="F256" s="1"/>
      <c r="G256" s="1">
        <v>6</v>
      </c>
      <c r="H256" s="1"/>
      <c r="I256" s="1">
        <v>630</v>
      </c>
      <c r="J256" s="35">
        <v>4214</v>
      </c>
      <c r="K256" s="35" t="s">
        <v>320</v>
      </c>
      <c r="L256" s="35"/>
      <c r="M256" s="36">
        <v>0</v>
      </c>
      <c r="N256" s="36">
        <v>0</v>
      </c>
      <c r="O256" s="42">
        <v>0</v>
      </c>
      <c r="P256" s="200">
        <v>0</v>
      </c>
      <c r="Q256" s="158">
        <v>50000</v>
      </c>
      <c r="R256" s="374">
        <v>30000</v>
      </c>
      <c r="S256" s="245">
        <v>0</v>
      </c>
      <c r="T256" s="158">
        <v>0</v>
      </c>
      <c r="U256" s="84" t="e">
        <f t="shared" si="102"/>
        <v>#DIV/0!</v>
      </c>
      <c r="V256" s="84" t="e">
        <f t="shared" si="103"/>
        <v>#DIV/0!</v>
      </c>
      <c r="W256" s="84">
        <f t="shared" si="104"/>
        <v>60</v>
      </c>
    </row>
    <row r="257" spans="1:23" ht="14.25">
      <c r="A257" s="166" t="s">
        <v>463</v>
      </c>
      <c r="B257" s="1"/>
      <c r="C257" s="1"/>
      <c r="D257" s="1"/>
      <c r="E257" s="1">
        <v>4</v>
      </c>
      <c r="F257" s="1"/>
      <c r="G257" s="1">
        <v>6</v>
      </c>
      <c r="H257" s="1"/>
      <c r="I257" s="1">
        <v>630</v>
      </c>
      <c r="J257" s="35">
        <v>4214</v>
      </c>
      <c r="K257" s="35" t="s">
        <v>321</v>
      </c>
      <c r="L257" s="35"/>
      <c r="M257" s="36">
        <v>0</v>
      </c>
      <c r="N257" s="36">
        <v>0</v>
      </c>
      <c r="O257" s="42">
        <v>0</v>
      </c>
      <c r="P257" s="200">
        <v>0</v>
      </c>
      <c r="Q257" s="158">
        <v>50000</v>
      </c>
      <c r="R257" s="374">
        <v>0</v>
      </c>
      <c r="S257" s="245">
        <v>0</v>
      </c>
      <c r="T257" s="158">
        <v>0</v>
      </c>
      <c r="U257" s="84" t="e">
        <f t="shared" si="102"/>
        <v>#DIV/0!</v>
      </c>
      <c r="V257" s="84" t="e">
        <f t="shared" si="103"/>
        <v>#DIV/0!</v>
      </c>
      <c r="W257" s="84">
        <f t="shared" si="104"/>
        <v>0</v>
      </c>
    </row>
    <row r="258" spans="1:23" ht="14.25">
      <c r="A258" s="166" t="s">
        <v>463</v>
      </c>
      <c r="B258" s="1"/>
      <c r="C258" s="1"/>
      <c r="D258" s="1"/>
      <c r="E258" s="1">
        <v>4</v>
      </c>
      <c r="F258" s="1"/>
      <c r="G258" s="1">
        <v>6</v>
      </c>
      <c r="H258" s="1"/>
      <c r="I258" s="1">
        <v>630</v>
      </c>
      <c r="J258" s="35">
        <v>4214</v>
      </c>
      <c r="K258" s="35" t="s">
        <v>359</v>
      </c>
      <c r="L258" s="35"/>
      <c r="M258" s="36">
        <v>0</v>
      </c>
      <c r="N258" s="36">
        <v>0</v>
      </c>
      <c r="O258" s="42">
        <v>0</v>
      </c>
      <c r="P258" s="200">
        <v>0</v>
      </c>
      <c r="Q258" s="158">
        <v>0</v>
      </c>
      <c r="R258" s="374">
        <v>0</v>
      </c>
      <c r="S258" s="245">
        <v>500000</v>
      </c>
      <c r="T258" s="158">
        <v>500000</v>
      </c>
      <c r="U258" s="84" t="e">
        <f t="shared" si="102"/>
        <v>#DIV/0!</v>
      </c>
      <c r="V258" s="84" t="e">
        <f t="shared" si="103"/>
        <v>#DIV/0!</v>
      </c>
      <c r="W258" s="84" t="e">
        <f t="shared" si="104"/>
        <v>#DIV/0!</v>
      </c>
    </row>
    <row r="259" spans="1:23" ht="14.25">
      <c r="A259" s="166" t="s">
        <v>463</v>
      </c>
      <c r="B259" s="1"/>
      <c r="C259" s="1"/>
      <c r="D259" s="1"/>
      <c r="E259" s="1">
        <v>4</v>
      </c>
      <c r="F259" s="1"/>
      <c r="G259" s="1">
        <v>6</v>
      </c>
      <c r="H259" s="1"/>
      <c r="I259" s="1">
        <v>630</v>
      </c>
      <c r="J259" s="133">
        <v>4214</v>
      </c>
      <c r="K259" s="35" t="s">
        <v>374</v>
      </c>
      <c r="L259" s="190"/>
      <c r="M259" s="134">
        <v>0</v>
      </c>
      <c r="N259" s="134">
        <v>0</v>
      </c>
      <c r="O259" s="143">
        <v>92000</v>
      </c>
      <c r="P259" s="221">
        <v>0</v>
      </c>
      <c r="Q259" s="163">
        <v>94000</v>
      </c>
      <c r="R259" s="377">
        <v>94000</v>
      </c>
      <c r="S259" s="245">
        <v>246000</v>
      </c>
      <c r="T259" s="158">
        <v>246000</v>
      </c>
      <c r="U259" s="84">
        <f t="shared" si="102"/>
        <v>0</v>
      </c>
      <c r="V259" s="84" t="e">
        <f t="shared" si="103"/>
        <v>#DIV/0!</v>
      </c>
      <c r="W259" s="84">
        <f t="shared" si="104"/>
        <v>100</v>
      </c>
    </row>
    <row r="260" spans="1:23" ht="15" thickBot="1">
      <c r="A260" s="166" t="s">
        <v>463</v>
      </c>
      <c r="B260" s="1"/>
      <c r="C260" s="1"/>
      <c r="D260" s="1"/>
      <c r="E260" s="1"/>
      <c r="F260" s="1"/>
      <c r="G260" s="1"/>
      <c r="H260" s="1"/>
      <c r="I260" s="1">
        <v>630</v>
      </c>
      <c r="J260" s="55">
        <v>426</v>
      </c>
      <c r="K260" s="141" t="s">
        <v>106</v>
      </c>
      <c r="L260" s="55"/>
      <c r="M260" s="36">
        <v>0</v>
      </c>
      <c r="N260" s="36">
        <v>15811</v>
      </c>
      <c r="O260" s="42">
        <v>0</v>
      </c>
      <c r="P260" s="200">
        <v>0</v>
      </c>
      <c r="Q260" s="158">
        <v>0</v>
      </c>
      <c r="R260" s="374">
        <v>0</v>
      </c>
      <c r="S260" s="245">
        <v>0</v>
      </c>
      <c r="T260" s="158">
        <v>0</v>
      </c>
      <c r="U260" s="84">
        <v>0</v>
      </c>
      <c r="V260" s="84">
        <v>0</v>
      </c>
      <c r="W260" s="84">
        <v>0</v>
      </c>
    </row>
    <row r="261" spans="1:23" ht="15">
      <c r="A261" s="1"/>
      <c r="B261" s="1"/>
      <c r="C261" s="1"/>
      <c r="D261" s="1"/>
      <c r="E261" s="1"/>
      <c r="F261" s="1"/>
      <c r="G261" s="1"/>
      <c r="H261" s="1"/>
      <c r="I261" s="1"/>
      <c r="J261" s="118"/>
      <c r="K261" s="118" t="s">
        <v>331</v>
      </c>
      <c r="L261" s="118"/>
      <c r="M261" s="119">
        <f aca="true" t="shared" si="105" ref="M261:T261">M253</f>
        <v>0</v>
      </c>
      <c r="N261" s="119">
        <f t="shared" si="105"/>
        <v>255811</v>
      </c>
      <c r="O261" s="119">
        <f t="shared" si="105"/>
        <v>92000</v>
      </c>
      <c r="P261" s="220">
        <f t="shared" si="105"/>
        <v>0</v>
      </c>
      <c r="Q261" s="119">
        <f t="shared" si="105"/>
        <v>194000</v>
      </c>
      <c r="R261" s="359">
        <f t="shared" si="105"/>
        <v>124000</v>
      </c>
      <c r="S261" s="256">
        <f t="shared" si="105"/>
        <v>746000</v>
      </c>
      <c r="T261" s="119">
        <f t="shared" si="105"/>
        <v>746000</v>
      </c>
      <c r="U261" s="120"/>
      <c r="V261" s="120"/>
      <c r="W261" s="120"/>
    </row>
    <row r="262" spans="1:23" ht="14.25">
      <c r="A262" s="1"/>
      <c r="B262" s="1"/>
      <c r="C262" s="1"/>
      <c r="D262" s="1"/>
      <c r="E262" s="1"/>
      <c r="F262" s="1"/>
      <c r="G262" s="1"/>
      <c r="H262" s="1"/>
      <c r="I262" s="1"/>
      <c r="J262" s="100"/>
      <c r="K262" s="100"/>
      <c r="L262" s="100"/>
      <c r="M262" s="48"/>
      <c r="N262" s="48"/>
      <c r="O262" s="48"/>
      <c r="P262" s="201"/>
      <c r="Q262" s="162"/>
      <c r="R262" s="361"/>
      <c r="S262" s="258"/>
      <c r="T262" s="162"/>
      <c r="U262" s="91"/>
      <c r="V262" s="91"/>
      <c r="W262" s="91"/>
    </row>
    <row r="263" spans="1:23" ht="14.25">
      <c r="A263" s="8" t="s">
        <v>464</v>
      </c>
      <c r="B263" s="8"/>
      <c r="C263" s="8"/>
      <c r="D263" s="8"/>
      <c r="E263" s="8"/>
      <c r="F263" s="8"/>
      <c r="G263" s="8"/>
      <c r="H263" s="8"/>
      <c r="I263" s="8">
        <v>520</v>
      </c>
      <c r="J263" s="8" t="s">
        <v>172</v>
      </c>
      <c r="K263" s="8" t="s">
        <v>212</v>
      </c>
      <c r="L263" s="8"/>
      <c r="M263" s="20"/>
      <c r="N263" s="20"/>
      <c r="O263" s="20"/>
      <c r="P263" s="202"/>
      <c r="Q263" s="150"/>
      <c r="R263" s="350"/>
      <c r="S263" s="247"/>
      <c r="T263" s="150"/>
      <c r="U263" s="85"/>
      <c r="V263" s="85"/>
      <c r="W263" s="85"/>
    </row>
    <row r="264" spans="1:23" ht="15">
      <c r="A264" s="166" t="s">
        <v>464</v>
      </c>
      <c r="B264" s="1"/>
      <c r="C264" s="1"/>
      <c r="D264" s="1"/>
      <c r="E264" s="1"/>
      <c r="F264" s="1"/>
      <c r="G264" s="1"/>
      <c r="H264" s="1"/>
      <c r="I264" s="1">
        <v>520</v>
      </c>
      <c r="J264" s="33">
        <v>4</v>
      </c>
      <c r="K264" s="33" t="s">
        <v>10</v>
      </c>
      <c r="L264" s="33"/>
      <c r="M264" s="34">
        <f aca="true" t="shared" si="106" ref="M264:T264">M265</f>
        <v>256490</v>
      </c>
      <c r="N264" s="34">
        <f t="shared" si="106"/>
        <v>0</v>
      </c>
      <c r="O264" s="38">
        <f t="shared" si="106"/>
        <v>30000</v>
      </c>
      <c r="P264" s="211">
        <f t="shared" si="106"/>
        <v>0</v>
      </c>
      <c r="Q264" s="34">
        <f t="shared" si="106"/>
        <v>80000</v>
      </c>
      <c r="R264" s="373">
        <f t="shared" si="106"/>
        <v>80000</v>
      </c>
      <c r="S264" s="270">
        <f t="shared" si="106"/>
        <v>80000</v>
      </c>
      <c r="T264" s="34">
        <f t="shared" si="106"/>
        <v>80000</v>
      </c>
      <c r="U264" s="84">
        <f aca="true" t="shared" si="107" ref="U264:U269">P264/O264*100</f>
        <v>0</v>
      </c>
      <c r="V264" s="84" t="e">
        <f aca="true" t="shared" si="108" ref="V264:V269">Q264/P264*100</f>
        <v>#DIV/0!</v>
      </c>
      <c r="W264" s="84">
        <f aca="true" t="shared" si="109" ref="W264:W269">R264/Q264*100</f>
        <v>100</v>
      </c>
    </row>
    <row r="265" spans="1:23" ht="14.25">
      <c r="A265" s="166" t="s">
        <v>464</v>
      </c>
      <c r="B265" s="1"/>
      <c r="C265" s="1"/>
      <c r="D265" s="1"/>
      <c r="E265" s="1"/>
      <c r="F265" s="1"/>
      <c r="G265" s="1"/>
      <c r="H265" s="1"/>
      <c r="I265" s="1">
        <v>520</v>
      </c>
      <c r="J265" s="35">
        <v>42</v>
      </c>
      <c r="K265" s="35" t="s">
        <v>104</v>
      </c>
      <c r="L265" s="35"/>
      <c r="M265" s="36">
        <f aca="true" t="shared" si="110" ref="M265:T265">M266+M269+M267+M268</f>
        <v>256490</v>
      </c>
      <c r="N265" s="36">
        <f t="shared" si="110"/>
        <v>0</v>
      </c>
      <c r="O265" s="42">
        <f t="shared" si="110"/>
        <v>30000</v>
      </c>
      <c r="P265" s="200">
        <f t="shared" si="110"/>
        <v>0</v>
      </c>
      <c r="Q265" s="158">
        <f t="shared" si="110"/>
        <v>80000</v>
      </c>
      <c r="R265" s="374">
        <f t="shared" si="110"/>
        <v>80000</v>
      </c>
      <c r="S265" s="245">
        <f t="shared" si="110"/>
        <v>80000</v>
      </c>
      <c r="T265" s="158">
        <f t="shared" si="110"/>
        <v>80000</v>
      </c>
      <c r="U265" s="84">
        <f t="shared" si="107"/>
        <v>0</v>
      </c>
      <c r="V265" s="84" t="e">
        <f t="shared" si="108"/>
        <v>#DIV/0!</v>
      </c>
      <c r="W265" s="84">
        <f t="shared" si="109"/>
        <v>100</v>
      </c>
    </row>
    <row r="266" spans="1:23" ht="14.25">
      <c r="A266" s="166" t="s">
        <v>464</v>
      </c>
      <c r="B266" s="1"/>
      <c r="C266" s="1"/>
      <c r="D266" s="1"/>
      <c r="E266" s="1"/>
      <c r="F266" s="1"/>
      <c r="G266" s="1"/>
      <c r="H266" s="1"/>
      <c r="I266" s="1">
        <v>520</v>
      </c>
      <c r="J266" s="195">
        <v>421</v>
      </c>
      <c r="K266" s="195" t="s">
        <v>60</v>
      </c>
      <c r="L266" s="195"/>
      <c r="M266" s="36">
        <v>0</v>
      </c>
      <c r="N266" s="36">
        <v>0</v>
      </c>
      <c r="O266" s="42">
        <v>0</v>
      </c>
      <c r="P266" s="200">
        <v>0</v>
      </c>
      <c r="Q266" s="158">
        <v>0</v>
      </c>
      <c r="R266" s="374">
        <v>0</v>
      </c>
      <c r="S266" s="245">
        <v>0</v>
      </c>
      <c r="T266" s="158">
        <v>0</v>
      </c>
      <c r="U266" s="84" t="e">
        <f t="shared" si="107"/>
        <v>#DIV/0!</v>
      </c>
      <c r="V266" s="84" t="e">
        <f t="shared" si="108"/>
        <v>#DIV/0!</v>
      </c>
      <c r="W266" s="84" t="e">
        <f t="shared" si="109"/>
        <v>#DIV/0!</v>
      </c>
    </row>
    <row r="267" spans="1:23" ht="14.25">
      <c r="A267" s="166" t="s">
        <v>464</v>
      </c>
      <c r="B267" s="1"/>
      <c r="C267" s="1"/>
      <c r="D267" s="1"/>
      <c r="E267" s="1">
        <v>4</v>
      </c>
      <c r="F267" s="1"/>
      <c r="G267" s="1">
        <v>6</v>
      </c>
      <c r="H267" s="1"/>
      <c r="I267" s="1">
        <v>520</v>
      </c>
      <c r="J267" s="40">
        <v>4214</v>
      </c>
      <c r="K267" s="40" t="s">
        <v>323</v>
      </c>
      <c r="L267" s="55"/>
      <c r="M267" s="36">
        <v>0</v>
      </c>
      <c r="N267" s="36">
        <v>0</v>
      </c>
      <c r="O267" s="42">
        <v>30000</v>
      </c>
      <c r="P267" s="200">
        <v>0</v>
      </c>
      <c r="Q267" s="158">
        <v>0</v>
      </c>
      <c r="R267" s="374">
        <v>0</v>
      </c>
      <c r="S267" s="245">
        <v>0</v>
      </c>
      <c r="T267" s="158">
        <v>0</v>
      </c>
      <c r="U267" s="84">
        <f t="shared" si="107"/>
        <v>0</v>
      </c>
      <c r="V267" s="84" t="e">
        <f t="shared" si="108"/>
        <v>#DIV/0!</v>
      </c>
      <c r="W267" s="84" t="e">
        <f t="shared" si="109"/>
        <v>#DIV/0!</v>
      </c>
    </row>
    <row r="268" spans="1:23" ht="14.25">
      <c r="A268" s="166" t="s">
        <v>464</v>
      </c>
      <c r="B268" s="1"/>
      <c r="C268" s="1"/>
      <c r="D268" s="1"/>
      <c r="E268" s="1">
        <v>4</v>
      </c>
      <c r="F268" s="1"/>
      <c r="G268" s="1">
        <v>6</v>
      </c>
      <c r="H268" s="1"/>
      <c r="I268" s="1">
        <v>520</v>
      </c>
      <c r="J268" s="40">
        <v>4214</v>
      </c>
      <c r="K268" s="40" t="s">
        <v>322</v>
      </c>
      <c r="L268" s="55"/>
      <c r="M268" s="36">
        <v>0</v>
      </c>
      <c r="N268" s="36">
        <v>0</v>
      </c>
      <c r="O268" s="42">
        <v>0</v>
      </c>
      <c r="P268" s="200">
        <v>0</v>
      </c>
      <c r="Q268" s="158">
        <v>80000</v>
      </c>
      <c r="R268" s="374">
        <v>80000</v>
      </c>
      <c r="S268" s="245">
        <v>80000</v>
      </c>
      <c r="T268" s="158">
        <v>80000</v>
      </c>
      <c r="U268" s="84" t="e">
        <f t="shared" si="107"/>
        <v>#DIV/0!</v>
      </c>
      <c r="V268" s="84" t="e">
        <f t="shared" si="108"/>
        <v>#DIV/0!</v>
      </c>
      <c r="W268" s="84">
        <f t="shared" si="109"/>
        <v>100</v>
      </c>
    </row>
    <row r="269" spans="1:23" ht="15" thickBot="1">
      <c r="A269" s="166" t="s">
        <v>464</v>
      </c>
      <c r="B269" s="1"/>
      <c r="C269" s="1"/>
      <c r="D269" s="1"/>
      <c r="E269" s="1"/>
      <c r="F269" s="1"/>
      <c r="G269" s="1"/>
      <c r="H269" s="1"/>
      <c r="I269" s="1">
        <v>520</v>
      </c>
      <c r="J269" s="55">
        <v>426</v>
      </c>
      <c r="K269" s="55" t="s">
        <v>106</v>
      </c>
      <c r="L269" s="55"/>
      <c r="M269" s="36">
        <v>256490</v>
      </c>
      <c r="N269" s="36">
        <v>0</v>
      </c>
      <c r="O269" s="42">
        <v>0</v>
      </c>
      <c r="P269" s="200">
        <v>0</v>
      </c>
      <c r="Q269" s="158">
        <v>0</v>
      </c>
      <c r="R269" s="374">
        <v>0</v>
      </c>
      <c r="S269" s="245">
        <v>0</v>
      </c>
      <c r="T269" s="158">
        <v>0</v>
      </c>
      <c r="U269" s="84" t="e">
        <f t="shared" si="107"/>
        <v>#DIV/0!</v>
      </c>
      <c r="V269" s="84" t="e">
        <f t="shared" si="108"/>
        <v>#DIV/0!</v>
      </c>
      <c r="W269" s="84" t="e">
        <f t="shared" si="109"/>
        <v>#DIV/0!</v>
      </c>
    </row>
    <row r="270" spans="1:23" ht="15">
      <c r="A270" s="1"/>
      <c r="B270" s="1"/>
      <c r="C270" s="1"/>
      <c r="D270" s="1"/>
      <c r="E270" s="1"/>
      <c r="F270" s="1"/>
      <c r="G270" s="1"/>
      <c r="H270" s="1"/>
      <c r="I270" s="1"/>
      <c r="J270" s="118"/>
      <c r="K270" s="118" t="s">
        <v>331</v>
      </c>
      <c r="L270" s="118"/>
      <c r="M270" s="119">
        <f aca="true" t="shared" si="111" ref="M270:T270">M264</f>
        <v>256490</v>
      </c>
      <c r="N270" s="119">
        <f t="shared" si="111"/>
        <v>0</v>
      </c>
      <c r="O270" s="119">
        <f t="shared" si="111"/>
        <v>30000</v>
      </c>
      <c r="P270" s="220">
        <f t="shared" si="111"/>
        <v>0</v>
      </c>
      <c r="Q270" s="119">
        <f t="shared" si="111"/>
        <v>80000</v>
      </c>
      <c r="R270" s="359">
        <f t="shared" si="111"/>
        <v>80000</v>
      </c>
      <c r="S270" s="256">
        <f t="shared" si="111"/>
        <v>80000</v>
      </c>
      <c r="T270" s="119">
        <f t="shared" si="111"/>
        <v>80000</v>
      </c>
      <c r="U270" s="120"/>
      <c r="V270" s="120"/>
      <c r="W270" s="120"/>
    </row>
    <row r="271" spans="1:23" ht="14.25">
      <c r="A271" s="1"/>
      <c r="B271" s="1"/>
      <c r="C271" s="1"/>
      <c r="D271" s="1"/>
      <c r="E271" s="1"/>
      <c r="F271" s="1"/>
      <c r="G271" s="1"/>
      <c r="H271" s="1"/>
      <c r="I271" s="1"/>
      <c r="J271" s="100"/>
      <c r="K271" s="100"/>
      <c r="L271" s="100"/>
      <c r="M271" s="48"/>
      <c r="N271" s="48"/>
      <c r="O271" s="48"/>
      <c r="P271" s="201"/>
      <c r="Q271" s="162"/>
      <c r="R271" s="361"/>
      <c r="S271" s="258"/>
      <c r="T271" s="162"/>
      <c r="U271" s="91"/>
      <c r="V271" s="91"/>
      <c r="W271" s="91"/>
    </row>
    <row r="272" spans="1:23" ht="14.25">
      <c r="A272" s="8" t="s">
        <v>465</v>
      </c>
      <c r="B272" s="8"/>
      <c r="C272" s="8"/>
      <c r="D272" s="8"/>
      <c r="E272" s="8"/>
      <c r="F272" s="8"/>
      <c r="G272" s="8"/>
      <c r="H272" s="8"/>
      <c r="I272" s="8">
        <v>640</v>
      </c>
      <c r="J272" s="8" t="s">
        <v>173</v>
      </c>
      <c r="K272" s="8" t="s">
        <v>257</v>
      </c>
      <c r="L272" s="8"/>
      <c r="M272" s="20"/>
      <c r="N272" s="20"/>
      <c r="O272" s="20"/>
      <c r="P272" s="202"/>
      <c r="Q272" s="150"/>
      <c r="R272" s="350"/>
      <c r="S272" s="247"/>
      <c r="T272" s="150"/>
      <c r="U272" s="85"/>
      <c r="V272" s="85"/>
      <c r="W272" s="85"/>
    </row>
    <row r="273" spans="1:23" ht="15">
      <c r="A273" s="166" t="s">
        <v>466</v>
      </c>
      <c r="B273" s="1"/>
      <c r="C273" s="1"/>
      <c r="D273" s="1"/>
      <c r="E273" s="1"/>
      <c r="F273" s="1"/>
      <c r="G273" s="1"/>
      <c r="H273" s="1"/>
      <c r="I273" s="1">
        <v>640</v>
      </c>
      <c r="J273" s="33">
        <v>4</v>
      </c>
      <c r="K273" s="33" t="s">
        <v>10</v>
      </c>
      <c r="L273" s="33"/>
      <c r="M273" s="34">
        <f aca="true" t="shared" si="112" ref="M273:T274">M274</f>
        <v>0</v>
      </c>
      <c r="N273" s="34">
        <f t="shared" si="112"/>
        <v>0</v>
      </c>
      <c r="O273" s="34">
        <f t="shared" si="112"/>
        <v>75000</v>
      </c>
      <c r="P273" s="211">
        <f t="shared" si="112"/>
        <v>82201</v>
      </c>
      <c r="Q273" s="34">
        <f t="shared" si="112"/>
        <v>75000</v>
      </c>
      <c r="R273" s="373">
        <f t="shared" si="112"/>
        <v>612448</v>
      </c>
      <c r="S273" s="270">
        <f t="shared" si="112"/>
        <v>100000</v>
      </c>
      <c r="T273" s="34">
        <f t="shared" si="112"/>
        <v>612448</v>
      </c>
      <c r="U273" s="84">
        <f aca="true" t="shared" si="113" ref="U273:W277">P273/O273*100</f>
        <v>109.60133333333333</v>
      </c>
      <c r="V273" s="84">
        <f t="shared" si="113"/>
        <v>91.23976593958712</v>
      </c>
      <c r="W273" s="84">
        <f t="shared" si="113"/>
        <v>816.5973333333334</v>
      </c>
    </row>
    <row r="274" spans="1:23" ht="14.25">
      <c r="A274" s="166" t="s">
        <v>466</v>
      </c>
      <c r="B274" s="1"/>
      <c r="C274" s="1"/>
      <c r="D274" s="1"/>
      <c r="E274" s="1"/>
      <c r="F274" s="1"/>
      <c r="G274" s="1"/>
      <c r="H274" s="1"/>
      <c r="I274" s="1">
        <v>640</v>
      </c>
      <c r="J274" s="35">
        <v>42</v>
      </c>
      <c r="K274" s="35" t="s">
        <v>104</v>
      </c>
      <c r="L274" s="35"/>
      <c r="M274" s="36">
        <f>M275</f>
        <v>0</v>
      </c>
      <c r="N274" s="36">
        <f t="shared" si="112"/>
        <v>0</v>
      </c>
      <c r="O274" s="36">
        <f t="shared" si="112"/>
        <v>75000</v>
      </c>
      <c r="P274" s="200">
        <f t="shared" si="112"/>
        <v>82201</v>
      </c>
      <c r="Q274" s="158">
        <f t="shared" si="112"/>
        <v>75000</v>
      </c>
      <c r="R274" s="374">
        <f t="shared" si="112"/>
        <v>612448</v>
      </c>
      <c r="S274" s="245">
        <f t="shared" si="112"/>
        <v>100000</v>
      </c>
      <c r="T274" s="158">
        <f t="shared" si="112"/>
        <v>612448</v>
      </c>
      <c r="U274" s="84">
        <f t="shared" si="113"/>
        <v>109.60133333333333</v>
      </c>
      <c r="V274" s="84">
        <f t="shared" si="113"/>
        <v>91.23976593958712</v>
      </c>
      <c r="W274" s="84">
        <f t="shared" si="113"/>
        <v>816.5973333333334</v>
      </c>
    </row>
    <row r="275" spans="1:23" ht="14.25">
      <c r="A275" s="166" t="s">
        <v>466</v>
      </c>
      <c r="B275" s="1"/>
      <c r="C275" s="1"/>
      <c r="D275" s="1"/>
      <c r="E275" s="1"/>
      <c r="F275" s="1"/>
      <c r="G275" s="1"/>
      <c r="H275" s="1"/>
      <c r="I275" s="1">
        <v>640</v>
      </c>
      <c r="J275" s="195">
        <v>421</v>
      </c>
      <c r="K275" s="195" t="s">
        <v>60</v>
      </c>
      <c r="L275" s="195"/>
      <c r="M275" s="36">
        <f aca="true" t="shared" si="114" ref="M275:T275">M276+M277</f>
        <v>0</v>
      </c>
      <c r="N275" s="36">
        <f t="shared" si="114"/>
        <v>0</v>
      </c>
      <c r="O275" s="36">
        <f t="shared" si="114"/>
        <v>75000</v>
      </c>
      <c r="P275" s="200">
        <f t="shared" si="114"/>
        <v>82201</v>
      </c>
      <c r="Q275" s="158">
        <f t="shared" si="114"/>
        <v>75000</v>
      </c>
      <c r="R275" s="374">
        <f t="shared" si="114"/>
        <v>612448</v>
      </c>
      <c r="S275" s="245">
        <f t="shared" si="114"/>
        <v>100000</v>
      </c>
      <c r="T275" s="158">
        <f t="shared" si="114"/>
        <v>612448</v>
      </c>
      <c r="U275" s="84">
        <f t="shared" si="113"/>
        <v>109.60133333333333</v>
      </c>
      <c r="V275" s="84">
        <f t="shared" si="113"/>
        <v>91.23976593958712</v>
      </c>
      <c r="W275" s="84">
        <f t="shared" si="113"/>
        <v>816.5973333333334</v>
      </c>
    </row>
    <row r="276" spans="1:23" ht="14.25">
      <c r="A276" s="166" t="s">
        <v>466</v>
      </c>
      <c r="B276" s="1"/>
      <c r="C276" s="1"/>
      <c r="D276" s="1"/>
      <c r="E276" s="1">
        <v>4</v>
      </c>
      <c r="F276" s="1"/>
      <c r="G276" s="1">
        <v>6</v>
      </c>
      <c r="H276" s="1"/>
      <c r="I276" s="1">
        <v>640</v>
      </c>
      <c r="J276" s="40">
        <v>4214</v>
      </c>
      <c r="K276" s="40" t="s">
        <v>382</v>
      </c>
      <c r="L276" s="55"/>
      <c r="M276" s="36">
        <v>0</v>
      </c>
      <c r="N276" s="36">
        <v>0</v>
      </c>
      <c r="O276" s="36">
        <v>75000</v>
      </c>
      <c r="P276" s="200">
        <v>82201</v>
      </c>
      <c r="Q276" s="158">
        <v>75000</v>
      </c>
      <c r="R276" s="374">
        <v>0</v>
      </c>
      <c r="S276" s="245">
        <v>0</v>
      </c>
      <c r="T276" s="158">
        <v>0</v>
      </c>
      <c r="U276" s="84">
        <f t="shared" si="113"/>
        <v>109.60133333333333</v>
      </c>
      <c r="V276" s="84">
        <f t="shared" si="113"/>
        <v>91.23976593958712</v>
      </c>
      <c r="W276" s="84">
        <f t="shared" si="113"/>
        <v>0</v>
      </c>
    </row>
    <row r="277" spans="1:23" ht="15" thickBot="1">
      <c r="A277" s="166" t="s">
        <v>466</v>
      </c>
      <c r="B277" s="1"/>
      <c r="C277" s="1"/>
      <c r="D277" s="1"/>
      <c r="E277" s="1">
        <v>4</v>
      </c>
      <c r="F277" s="1"/>
      <c r="G277" s="1">
        <v>6</v>
      </c>
      <c r="H277" s="1"/>
      <c r="I277" s="1"/>
      <c r="J277" s="40">
        <v>4214</v>
      </c>
      <c r="K277" s="40" t="s">
        <v>324</v>
      </c>
      <c r="L277" s="55"/>
      <c r="M277" s="36">
        <v>0</v>
      </c>
      <c r="N277" s="36">
        <v>0</v>
      </c>
      <c r="O277" s="36">
        <v>0</v>
      </c>
      <c r="P277" s="200">
        <v>0</v>
      </c>
      <c r="Q277" s="158">
        <v>0</v>
      </c>
      <c r="R277" s="374">
        <v>612448</v>
      </c>
      <c r="S277" s="245">
        <v>100000</v>
      </c>
      <c r="T277" s="158">
        <v>612448</v>
      </c>
      <c r="U277" s="84" t="e">
        <f t="shared" si="113"/>
        <v>#DIV/0!</v>
      </c>
      <c r="V277" s="84" t="e">
        <f t="shared" si="113"/>
        <v>#DIV/0!</v>
      </c>
      <c r="W277" s="84" t="e">
        <f t="shared" si="113"/>
        <v>#DIV/0!</v>
      </c>
    </row>
    <row r="278" spans="1:23" ht="15">
      <c r="A278" s="1"/>
      <c r="B278" s="1"/>
      <c r="C278" s="1"/>
      <c r="D278" s="1"/>
      <c r="E278" s="1"/>
      <c r="F278" s="1"/>
      <c r="G278" s="1"/>
      <c r="H278" s="1"/>
      <c r="I278" s="1"/>
      <c r="J278" s="118"/>
      <c r="K278" s="118" t="s">
        <v>331</v>
      </c>
      <c r="L278" s="118"/>
      <c r="M278" s="119">
        <f aca="true" t="shared" si="115" ref="M278:T278">M273</f>
        <v>0</v>
      </c>
      <c r="N278" s="119">
        <f t="shared" si="115"/>
        <v>0</v>
      </c>
      <c r="O278" s="119">
        <f t="shared" si="115"/>
        <v>75000</v>
      </c>
      <c r="P278" s="220">
        <f t="shared" si="115"/>
        <v>82201</v>
      </c>
      <c r="Q278" s="119">
        <f t="shared" si="115"/>
        <v>75000</v>
      </c>
      <c r="R278" s="359">
        <f t="shared" si="115"/>
        <v>612448</v>
      </c>
      <c r="S278" s="256">
        <f t="shared" si="115"/>
        <v>100000</v>
      </c>
      <c r="T278" s="119">
        <f t="shared" si="115"/>
        <v>612448</v>
      </c>
      <c r="U278" s="120"/>
      <c r="V278" s="120"/>
      <c r="W278" s="120"/>
    </row>
    <row r="279" spans="1:23" ht="14.25">
      <c r="A279" s="1"/>
      <c r="B279" s="1"/>
      <c r="C279" s="1"/>
      <c r="D279" s="1"/>
      <c r="E279" s="1"/>
      <c r="F279" s="1"/>
      <c r="G279" s="1"/>
      <c r="H279" s="1"/>
      <c r="I279" s="1"/>
      <c r="J279" s="121"/>
      <c r="K279" s="121"/>
      <c r="L279" s="100"/>
      <c r="M279" s="48"/>
      <c r="N279" s="48"/>
      <c r="O279" s="48"/>
      <c r="P279" s="201"/>
      <c r="Q279" s="162"/>
      <c r="R279" s="361"/>
      <c r="S279" s="258"/>
      <c r="T279" s="162"/>
      <c r="U279" s="91"/>
      <c r="V279" s="91"/>
      <c r="W279" s="91"/>
    </row>
    <row r="280" spans="1:23" ht="14.25">
      <c r="A280" s="8" t="s">
        <v>467</v>
      </c>
      <c r="B280" s="8"/>
      <c r="C280" s="8"/>
      <c r="D280" s="8"/>
      <c r="E280" s="8"/>
      <c r="F280" s="8"/>
      <c r="G280" s="8"/>
      <c r="H280" s="8"/>
      <c r="I280" s="8">
        <v>650</v>
      </c>
      <c r="J280" s="8" t="s">
        <v>151</v>
      </c>
      <c r="K280" s="8" t="s">
        <v>258</v>
      </c>
      <c r="L280" s="8"/>
      <c r="M280" s="20"/>
      <c r="N280" s="20"/>
      <c r="O280" s="20"/>
      <c r="P280" s="202"/>
      <c r="Q280" s="150"/>
      <c r="R280" s="350"/>
      <c r="S280" s="247"/>
      <c r="T280" s="150"/>
      <c r="U280" s="85"/>
      <c r="V280" s="85"/>
      <c r="W280" s="85"/>
    </row>
    <row r="281" spans="1:23" ht="15">
      <c r="A281" s="166" t="s">
        <v>467</v>
      </c>
      <c r="B281" s="1"/>
      <c r="C281" s="1"/>
      <c r="D281" s="1"/>
      <c r="E281" s="1"/>
      <c r="F281" s="1"/>
      <c r="G281" s="1"/>
      <c r="H281" s="1"/>
      <c r="I281" s="1">
        <v>650</v>
      </c>
      <c r="J281" s="33">
        <v>3</v>
      </c>
      <c r="K281" s="33" t="s">
        <v>9</v>
      </c>
      <c r="L281" s="33"/>
      <c r="M281" s="34">
        <f aca="true" t="shared" si="116" ref="M281:T281">M282</f>
        <v>0</v>
      </c>
      <c r="N281" s="34">
        <f>N282</f>
        <v>24000</v>
      </c>
      <c r="O281" s="38">
        <f t="shared" si="116"/>
        <v>30000</v>
      </c>
      <c r="P281" s="211">
        <f t="shared" si="116"/>
        <v>38253</v>
      </c>
      <c r="Q281" s="34">
        <f t="shared" si="116"/>
        <v>35000</v>
      </c>
      <c r="R281" s="373">
        <f t="shared" si="116"/>
        <v>15000</v>
      </c>
      <c r="S281" s="270">
        <f t="shared" si="116"/>
        <v>45000</v>
      </c>
      <c r="T281" s="34">
        <f t="shared" si="116"/>
        <v>45000</v>
      </c>
      <c r="U281" s="84">
        <f aca="true" t="shared" si="117" ref="U281:U292">P281/O281*100</f>
        <v>127.50999999999999</v>
      </c>
      <c r="V281" s="84">
        <f aca="true" t="shared" si="118" ref="V281:V292">Q281/P281*100</f>
        <v>91.4960918097927</v>
      </c>
      <c r="W281" s="84">
        <f aca="true" t="shared" si="119" ref="W281:W292">R281/Q281*100</f>
        <v>42.857142857142854</v>
      </c>
    </row>
    <row r="282" spans="1:23" ht="14.25">
      <c r="A282" s="166" t="s">
        <v>467</v>
      </c>
      <c r="B282" s="1"/>
      <c r="C282" s="1"/>
      <c r="D282" s="1"/>
      <c r="E282" s="1"/>
      <c r="F282" s="1"/>
      <c r="G282" s="1"/>
      <c r="H282" s="1"/>
      <c r="I282" s="1">
        <v>650</v>
      </c>
      <c r="J282" s="35">
        <v>32</v>
      </c>
      <c r="K282" s="44" t="s">
        <v>43</v>
      </c>
      <c r="L282" s="43"/>
      <c r="M282" s="36">
        <f>M283+M284+M285+M288+M289+M290+M291</f>
        <v>0</v>
      </c>
      <c r="N282" s="36">
        <f aca="true" t="shared" si="120" ref="N282:T282">N283+N284+N285</f>
        <v>24000</v>
      </c>
      <c r="O282" s="42">
        <f t="shared" si="120"/>
        <v>30000</v>
      </c>
      <c r="P282" s="200">
        <f t="shared" si="120"/>
        <v>38253</v>
      </c>
      <c r="Q282" s="158">
        <f t="shared" si="120"/>
        <v>35000</v>
      </c>
      <c r="R282" s="374">
        <f t="shared" si="120"/>
        <v>15000</v>
      </c>
      <c r="S282" s="245">
        <f t="shared" si="120"/>
        <v>45000</v>
      </c>
      <c r="T282" s="158">
        <f t="shared" si="120"/>
        <v>45000</v>
      </c>
      <c r="U282" s="84">
        <f t="shared" si="117"/>
        <v>127.50999999999999</v>
      </c>
      <c r="V282" s="84">
        <f t="shared" si="118"/>
        <v>91.4960918097927</v>
      </c>
      <c r="W282" s="84">
        <f t="shared" si="119"/>
        <v>42.857142857142854</v>
      </c>
    </row>
    <row r="283" spans="1:23" ht="14.25">
      <c r="A283" s="166" t="s">
        <v>467</v>
      </c>
      <c r="B283" s="1"/>
      <c r="C283" s="1">
        <v>2</v>
      </c>
      <c r="D283" s="1">
        <v>3</v>
      </c>
      <c r="E283" s="1">
        <v>4</v>
      </c>
      <c r="F283" s="1"/>
      <c r="G283" s="1"/>
      <c r="H283" s="1"/>
      <c r="I283" s="1">
        <v>650</v>
      </c>
      <c r="J283" s="35">
        <v>3237</v>
      </c>
      <c r="K283" s="35" t="s">
        <v>326</v>
      </c>
      <c r="L283" s="35"/>
      <c r="M283" s="36">
        <v>0</v>
      </c>
      <c r="N283" s="36">
        <v>14637</v>
      </c>
      <c r="O283" s="42">
        <v>0</v>
      </c>
      <c r="P283" s="200">
        <v>0</v>
      </c>
      <c r="Q283" s="158">
        <v>15000</v>
      </c>
      <c r="R283" s="374">
        <v>0</v>
      </c>
      <c r="S283" s="245">
        <v>15000</v>
      </c>
      <c r="T283" s="158">
        <v>15000</v>
      </c>
      <c r="U283" s="84" t="e">
        <f t="shared" si="117"/>
        <v>#DIV/0!</v>
      </c>
      <c r="V283" s="84" t="e">
        <f t="shared" si="118"/>
        <v>#DIV/0!</v>
      </c>
      <c r="W283" s="84">
        <f t="shared" si="119"/>
        <v>0</v>
      </c>
    </row>
    <row r="284" spans="1:23" ht="14.25">
      <c r="A284" s="166" t="s">
        <v>467</v>
      </c>
      <c r="B284" s="1"/>
      <c r="C284" s="1">
        <v>2</v>
      </c>
      <c r="D284" s="1">
        <v>3</v>
      </c>
      <c r="E284" s="1">
        <v>4</v>
      </c>
      <c r="F284" s="1"/>
      <c r="G284" s="1"/>
      <c r="H284" s="1"/>
      <c r="I284" s="1">
        <v>650</v>
      </c>
      <c r="J284" s="35">
        <v>3237</v>
      </c>
      <c r="K284" s="35" t="s">
        <v>325</v>
      </c>
      <c r="L284" s="35"/>
      <c r="M284" s="36">
        <v>0</v>
      </c>
      <c r="N284" s="36">
        <v>0</v>
      </c>
      <c r="O284" s="42">
        <v>30000</v>
      </c>
      <c r="P284" s="200">
        <v>38253</v>
      </c>
      <c r="Q284" s="158">
        <v>20000</v>
      </c>
      <c r="R284" s="374">
        <v>15000</v>
      </c>
      <c r="S284" s="245">
        <v>30000</v>
      </c>
      <c r="T284" s="158">
        <v>30000</v>
      </c>
      <c r="U284" s="84">
        <f t="shared" si="117"/>
        <v>127.50999999999999</v>
      </c>
      <c r="V284" s="84">
        <f t="shared" si="118"/>
        <v>52.28348103416726</v>
      </c>
      <c r="W284" s="84">
        <f t="shared" si="119"/>
        <v>75</v>
      </c>
    </row>
    <row r="285" spans="1:23" ht="14.25">
      <c r="A285" s="166" t="s">
        <v>467</v>
      </c>
      <c r="B285" s="1"/>
      <c r="C285" s="1">
        <v>2</v>
      </c>
      <c r="D285" s="1">
        <v>3</v>
      </c>
      <c r="E285" s="1">
        <v>4</v>
      </c>
      <c r="F285" s="1"/>
      <c r="G285" s="1"/>
      <c r="H285" s="1"/>
      <c r="I285" s="1">
        <v>650</v>
      </c>
      <c r="J285" s="35">
        <v>3237</v>
      </c>
      <c r="K285" s="35" t="s">
        <v>233</v>
      </c>
      <c r="L285" s="35"/>
      <c r="M285" s="36">
        <v>0</v>
      </c>
      <c r="N285" s="36">
        <v>9363</v>
      </c>
      <c r="O285" s="42">
        <v>0</v>
      </c>
      <c r="P285" s="200">
        <v>0</v>
      </c>
      <c r="Q285" s="158">
        <v>0</v>
      </c>
      <c r="R285" s="374">
        <v>0</v>
      </c>
      <c r="S285" s="245">
        <v>0</v>
      </c>
      <c r="T285" s="158">
        <v>0</v>
      </c>
      <c r="U285" s="84" t="e">
        <f t="shared" si="117"/>
        <v>#DIV/0!</v>
      </c>
      <c r="V285" s="84" t="e">
        <f t="shared" si="118"/>
        <v>#DIV/0!</v>
      </c>
      <c r="W285" s="84" t="e">
        <f t="shared" si="119"/>
        <v>#DIV/0!</v>
      </c>
    </row>
    <row r="286" spans="1:23" ht="14.25">
      <c r="A286" s="166" t="s">
        <v>467</v>
      </c>
      <c r="B286" s="1"/>
      <c r="C286" s="1"/>
      <c r="D286" s="1"/>
      <c r="E286" s="1"/>
      <c r="F286" s="1"/>
      <c r="G286" s="1"/>
      <c r="H286" s="1"/>
      <c r="I286" s="1">
        <v>650</v>
      </c>
      <c r="J286" s="196">
        <v>4</v>
      </c>
      <c r="K286" s="196" t="s">
        <v>10</v>
      </c>
      <c r="L286" s="196"/>
      <c r="M286" s="134">
        <f aca="true" t="shared" si="121" ref="M286:T286">M287</f>
        <v>0</v>
      </c>
      <c r="N286" s="228">
        <f t="shared" si="121"/>
        <v>91567</v>
      </c>
      <c r="O286" s="233">
        <f t="shared" si="121"/>
        <v>60000</v>
      </c>
      <c r="P286" s="221">
        <f t="shared" si="121"/>
        <v>0</v>
      </c>
      <c r="Q286" s="163">
        <f t="shared" si="121"/>
        <v>330000</v>
      </c>
      <c r="R286" s="377">
        <f t="shared" si="121"/>
        <v>0</v>
      </c>
      <c r="S286" s="245">
        <f t="shared" si="121"/>
        <v>300000</v>
      </c>
      <c r="T286" s="158">
        <f t="shared" si="121"/>
        <v>300000</v>
      </c>
      <c r="U286" s="84">
        <f t="shared" si="117"/>
        <v>0</v>
      </c>
      <c r="V286" s="84" t="e">
        <f t="shared" si="118"/>
        <v>#DIV/0!</v>
      </c>
      <c r="W286" s="84">
        <f t="shared" si="119"/>
        <v>0</v>
      </c>
    </row>
    <row r="287" spans="1:23" ht="14.25">
      <c r="A287" s="166" t="s">
        <v>467</v>
      </c>
      <c r="B287" s="1"/>
      <c r="C287" s="1"/>
      <c r="D287" s="1"/>
      <c r="E287" s="1"/>
      <c r="F287" s="1"/>
      <c r="G287" s="1"/>
      <c r="H287" s="1"/>
      <c r="I287" s="1">
        <v>650</v>
      </c>
      <c r="J287" s="35">
        <v>42</v>
      </c>
      <c r="K287" s="35" t="s">
        <v>104</v>
      </c>
      <c r="L287" s="35"/>
      <c r="M287" s="134">
        <f>M288+M289+M290+M291</f>
        <v>0</v>
      </c>
      <c r="N287" s="134">
        <f>N288+N289+N290+N291+N292</f>
        <v>91567</v>
      </c>
      <c r="O287" s="143">
        <f>O288+O289+O290+O291+O292</f>
        <v>60000</v>
      </c>
      <c r="P287" s="221">
        <f>P288+P289+P290+P291</f>
        <v>0</v>
      </c>
      <c r="Q287" s="163">
        <f>Q288+Q289+Q290+Q291</f>
        <v>330000</v>
      </c>
      <c r="R287" s="377">
        <f>R288+R289+R290+R291</f>
        <v>0</v>
      </c>
      <c r="S287" s="245">
        <f>S288+S289+S290+S291+S292</f>
        <v>300000</v>
      </c>
      <c r="T287" s="158">
        <f>T288+T289+T290+T291+T292</f>
        <v>300000</v>
      </c>
      <c r="U287" s="84">
        <f t="shared" si="117"/>
        <v>0</v>
      </c>
      <c r="V287" s="84" t="e">
        <f t="shared" si="118"/>
        <v>#DIV/0!</v>
      </c>
      <c r="W287" s="84">
        <f t="shared" si="119"/>
        <v>0</v>
      </c>
    </row>
    <row r="288" spans="1:23" ht="14.25">
      <c r="A288" s="166" t="s">
        <v>467</v>
      </c>
      <c r="B288" s="1"/>
      <c r="C288" s="1"/>
      <c r="D288" s="1"/>
      <c r="E288" s="1">
        <v>4</v>
      </c>
      <c r="F288" s="1"/>
      <c r="G288" s="1">
        <v>6</v>
      </c>
      <c r="H288" s="1"/>
      <c r="I288" s="1">
        <v>650</v>
      </c>
      <c r="J288" s="133">
        <v>4264</v>
      </c>
      <c r="K288" s="35" t="s">
        <v>384</v>
      </c>
      <c r="L288" s="133"/>
      <c r="M288" s="134">
        <v>0</v>
      </c>
      <c r="N288" s="134">
        <v>0</v>
      </c>
      <c r="O288" s="143">
        <v>30000</v>
      </c>
      <c r="P288" s="221">
        <v>0</v>
      </c>
      <c r="Q288" s="163">
        <v>50000</v>
      </c>
      <c r="R288" s="377">
        <v>0</v>
      </c>
      <c r="S288" s="245">
        <v>0</v>
      </c>
      <c r="T288" s="158">
        <v>0</v>
      </c>
      <c r="U288" s="84">
        <f t="shared" si="117"/>
        <v>0</v>
      </c>
      <c r="V288" s="84" t="e">
        <f t="shared" si="118"/>
        <v>#DIV/0!</v>
      </c>
      <c r="W288" s="84">
        <f t="shared" si="119"/>
        <v>0</v>
      </c>
    </row>
    <row r="289" spans="1:23" ht="14.25">
      <c r="A289" s="166" t="s">
        <v>467</v>
      </c>
      <c r="B289" s="1"/>
      <c r="C289" s="1"/>
      <c r="D289" s="1"/>
      <c r="E289" s="1">
        <v>4</v>
      </c>
      <c r="F289" s="1"/>
      <c r="G289" s="1">
        <v>6</v>
      </c>
      <c r="H289" s="1"/>
      <c r="I289" s="1">
        <v>650</v>
      </c>
      <c r="J289" s="133">
        <v>4264</v>
      </c>
      <c r="K289" s="35" t="s">
        <v>385</v>
      </c>
      <c r="L289" s="133"/>
      <c r="M289" s="134">
        <v>0</v>
      </c>
      <c r="N289" s="134">
        <v>0</v>
      </c>
      <c r="O289" s="143">
        <v>30000</v>
      </c>
      <c r="P289" s="221">
        <v>0</v>
      </c>
      <c r="Q289" s="163">
        <v>30000</v>
      </c>
      <c r="R289" s="377">
        <v>0</v>
      </c>
      <c r="S289" s="245">
        <v>0</v>
      </c>
      <c r="T289" s="158">
        <v>0</v>
      </c>
      <c r="U289" s="84">
        <f t="shared" si="117"/>
        <v>0</v>
      </c>
      <c r="V289" s="84" t="e">
        <f t="shared" si="118"/>
        <v>#DIV/0!</v>
      </c>
      <c r="W289" s="84">
        <f t="shared" si="119"/>
        <v>0</v>
      </c>
    </row>
    <row r="290" spans="1:23" ht="14.25">
      <c r="A290" s="166" t="s">
        <v>467</v>
      </c>
      <c r="B290" s="1"/>
      <c r="C290" s="1"/>
      <c r="D290" s="1"/>
      <c r="E290" s="1">
        <v>4</v>
      </c>
      <c r="F290" s="1"/>
      <c r="G290" s="1">
        <v>6</v>
      </c>
      <c r="H290" s="1"/>
      <c r="I290" s="1">
        <v>650</v>
      </c>
      <c r="J290" s="133">
        <v>4264</v>
      </c>
      <c r="K290" s="35" t="s">
        <v>386</v>
      </c>
      <c r="L290" s="133"/>
      <c r="M290" s="134">
        <v>0</v>
      </c>
      <c r="N290" s="134">
        <v>48585</v>
      </c>
      <c r="O290" s="143">
        <v>0</v>
      </c>
      <c r="P290" s="221">
        <v>0</v>
      </c>
      <c r="Q290" s="163">
        <v>200000</v>
      </c>
      <c r="R290" s="377">
        <v>0</v>
      </c>
      <c r="S290" s="245">
        <v>0</v>
      </c>
      <c r="T290" s="158">
        <v>0</v>
      </c>
      <c r="U290" s="84" t="e">
        <f t="shared" si="117"/>
        <v>#DIV/0!</v>
      </c>
      <c r="V290" s="84" t="e">
        <f t="shared" si="118"/>
        <v>#DIV/0!</v>
      </c>
      <c r="W290" s="84">
        <f t="shared" si="119"/>
        <v>0</v>
      </c>
    </row>
    <row r="291" spans="1:23" ht="14.25">
      <c r="A291" s="166" t="s">
        <v>467</v>
      </c>
      <c r="B291" s="1"/>
      <c r="C291" s="1"/>
      <c r="D291" s="1"/>
      <c r="E291" s="1">
        <v>4</v>
      </c>
      <c r="F291" s="1"/>
      <c r="G291" s="1">
        <v>6</v>
      </c>
      <c r="H291" s="1"/>
      <c r="I291" s="1">
        <v>650</v>
      </c>
      <c r="J291" s="133">
        <v>4264</v>
      </c>
      <c r="K291" s="35" t="s">
        <v>361</v>
      </c>
      <c r="L291" s="133"/>
      <c r="M291" s="134">
        <v>0</v>
      </c>
      <c r="N291" s="134">
        <v>0</v>
      </c>
      <c r="O291" s="143">
        <v>0</v>
      </c>
      <c r="P291" s="221">
        <v>0</v>
      </c>
      <c r="Q291" s="163">
        <v>50000</v>
      </c>
      <c r="R291" s="377">
        <v>0</v>
      </c>
      <c r="S291" s="245">
        <v>100000</v>
      </c>
      <c r="T291" s="158">
        <v>100000</v>
      </c>
      <c r="U291" s="84" t="e">
        <f t="shared" si="117"/>
        <v>#DIV/0!</v>
      </c>
      <c r="V291" s="84" t="e">
        <f t="shared" si="118"/>
        <v>#DIV/0!</v>
      </c>
      <c r="W291" s="84">
        <f t="shared" si="119"/>
        <v>0</v>
      </c>
    </row>
    <row r="292" spans="1:23" ht="15" thickBot="1">
      <c r="A292" s="166" t="s">
        <v>467</v>
      </c>
      <c r="B292" s="1"/>
      <c r="C292" s="1"/>
      <c r="D292" s="1"/>
      <c r="E292" s="1">
        <v>4</v>
      </c>
      <c r="F292" s="1"/>
      <c r="G292" s="1">
        <v>6</v>
      </c>
      <c r="H292" s="1"/>
      <c r="I292" s="1">
        <v>650</v>
      </c>
      <c r="J292" s="133">
        <v>4264</v>
      </c>
      <c r="K292" s="35" t="s">
        <v>378</v>
      </c>
      <c r="L292" s="133"/>
      <c r="M292" s="134">
        <v>0</v>
      </c>
      <c r="N292" s="134">
        <v>42982</v>
      </c>
      <c r="O292" s="143">
        <v>0</v>
      </c>
      <c r="P292" s="221">
        <v>0</v>
      </c>
      <c r="Q292" s="163">
        <v>0</v>
      </c>
      <c r="R292" s="377">
        <v>0</v>
      </c>
      <c r="S292" s="245">
        <v>200000</v>
      </c>
      <c r="T292" s="158">
        <v>200000</v>
      </c>
      <c r="U292" s="84" t="e">
        <f t="shared" si="117"/>
        <v>#DIV/0!</v>
      </c>
      <c r="V292" s="84" t="e">
        <f t="shared" si="118"/>
        <v>#DIV/0!</v>
      </c>
      <c r="W292" s="84" t="e">
        <f t="shared" si="119"/>
        <v>#DIV/0!</v>
      </c>
    </row>
    <row r="293" spans="1:23" ht="15">
      <c r="A293" s="1"/>
      <c r="B293" s="1"/>
      <c r="C293" s="1"/>
      <c r="D293" s="1"/>
      <c r="E293" s="1"/>
      <c r="F293" s="1"/>
      <c r="G293" s="1"/>
      <c r="H293" s="1"/>
      <c r="I293" s="1"/>
      <c r="J293" s="118"/>
      <c r="K293" s="118" t="s">
        <v>331</v>
      </c>
      <c r="L293" s="118"/>
      <c r="M293" s="119">
        <f aca="true" t="shared" si="122" ref="M293:T293">M281+M286</f>
        <v>0</v>
      </c>
      <c r="N293" s="119">
        <f t="shared" si="122"/>
        <v>115567</v>
      </c>
      <c r="O293" s="119">
        <f t="shared" si="122"/>
        <v>90000</v>
      </c>
      <c r="P293" s="220">
        <f t="shared" si="122"/>
        <v>38253</v>
      </c>
      <c r="Q293" s="119">
        <f t="shared" si="122"/>
        <v>365000</v>
      </c>
      <c r="R293" s="359">
        <f t="shared" si="122"/>
        <v>15000</v>
      </c>
      <c r="S293" s="256">
        <f t="shared" si="122"/>
        <v>345000</v>
      </c>
      <c r="T293" s="119">
        <f t="shared" si="122"/>
        <v>345000</v>
      </c>
      <c r="U293" s="120"/>
      <c r="V293" s="120"/>
      <c r="W293" s="120"/>
    </row>
    <row r="294" spans="1:23" ht="14.25">
      <c r="A294" s="1"/>
      <c r="B294" s="1"/>
      <c r="C294" s="1"/>
      <c r="D294" s="1"/>
      <c r="E294" s="1"/>
      <c r="F294" s="1"/>
      <c r="G294" s="1"/>
      <c r="H294" s="1"/>
      <c r="I294" s="1"/>
      <c r="J294" s="47"/>
      <c r="K294" s="47"/>
      <c r="L294" s="47"/>
      <c r="M294" s="48"/>
      <c r="N294" s="48"/>
      <c r="O294" s="48"/>
      <c r="P294" s="201"/>
      <c r="Q294" s="162"/>
      <c r="R294" s="361"/>
      <c r="S294" s="258"/>
      <c r="T294" s="162"/>
      <c r="U294" s="91"/>
      <c r="V294" s="91"/>
      <c r="W294" s="91"/>
    </row>
    <row r="295" spans="1:23" ht="14.25">
      <c r="A295" s="7" t="s">
        <v>429</v>
      </c>
      <c r="B295" s="7"/>
      <c r="C295" s="7"/>
      <c r="D295" s="7"/>
      <c r="E295" s="7"/>
      <c r="F295" s="7"/>
      <c r="G295" s="7"/>
      <c r="H295" s="7"/>
      <c r="I295" s="7"/>
      <c r="J295" s="28" t="s">
        <v>175</v>
      </c>
      <c r="K295" s="28" t="s">
        <v>174</v>
      </c>
      <c r="L295" s="28"/>
      <c r="M295" s="19"/>
      <c r="N295" s="19"/>
      <c r="O295" s="19"/>
      <c r="P295" s="203"/>
      <c r="Q295" s="151"/>
      <c r="R295" s="351"/>
      <c r="S295" s="250"/>
      <c r="T295" s="151"/>
      <c r="U295" s="86"/>
      <c r="V295" s="86"/>
      <c r="W295" s="86"/>
    </row>
    <row r="296" spans="1:23" ht="14.25">
      <c r="A296" s="8" t="s">
        <v>468</v>
      </c>
      <c r="B296" s="8"/>
      <c r="C296" s="8"/>
      <c r="D296" s="8"/>
      <c r="E296" s="8"/>
      <c r="F296" s="8"/>
      <c r="G296" s="8"/>
      <c r="H296" s="8"/>
      <c r="I296" s="8">
        <v>510</v>
      </c>
      <c r="J296" s="8" t="s">
        <v>143</v>
      </c>
      <c r="K296" s="8" t="s">
        <v>176</v>
      </c>
      <c r="L296" s="8"/>
      <c r="M296" s="20"/>
      <c r="N296" s="20"/>
      <c r="O296" s="20"/>
      <c r="P296" s="202"/>
      <c r="Q296" s="150"/>
      <c r="R296" s="350"/>
      <c r="S296" s="247"/>
      <c r="T296" s="150"/>
      <c r="U296" s="85"/>
      <c r="V296" s="85"/>
      <c r="W296" s="85"/>
    </row>
    <row r="297" spans="1:23" ht="15">
      <c r="A297" s="166" t="s">
        <v>469</v>
      </c>
      <c r="B297" s="1"/>
      <c r="C297" s="1"/>
      <c r="D297" s="1"/>
      <c r="E297" s="1"/>
      <c r="F297" s="1"/>
      <c r="G297" s="1"/>
      <c r="H297" s="1"/>
      <c r="I297" s="1">
        <v>510</v>
      </c>
      <c r="J297" s="33">
        <v>3</v>
      </c>
      <c r="K297" s="33" t="s">
        <v>9</v>
      </c>
      <c r="L297" s="33"/>
      <c r="M297" s="34">
        <f aca="true" t="shared" si="123" ref="M297:T297">M298</f>
        <v>20130</v>
      </c>
      <c r="N297" s="34">
        <f t="shared" si="123"/>
        <v>18350</v>
      </c>
      <c r="O297" s="38">
        <f t="shared" si="123"/>
        <v>49500</v>
      </c>
      <c r="P297" s="211">
        <f t="shared" si="123"/>
        <v>70510</v>
      </c>
      <c r="Q297" s="34">
        <f t="shared" si="123"/>
        <v>25000</v>
      </c>
      <c r="R297" s="373">
        <f>R298</f>
        <v>80000</v>
      </c>
      <c r="S297" s="270">
        <f t="shared" si="123"/>
        <v>25000</v>
      </c>
      <c r="T297" s="34">
        <f t="shared" si="123"/>
        <v>25000</v>
      </c>
      <c r="U297" s="84">
        <f aca="true" t="shared" si="124" ref="U297:U305">P297/O297*100</f>
        <v>142.44444444444443</v>
      </c>
      <c r="V297" s="84">
        <f aca="true" t="shared" si="125" ref="V297:V305">Q297/P297*100</f>
        <v>35.45596369309318</v>
      </c>
      <c r="W297" s="84">
        <f aca="true" t="shared" si="126" ref="W297:W305">R297/Q297*100</f>
        <v>320</v>
      </c>
    </row>
    <row r="298" spans="1:23" ht="14.25">
      <c r="A298" s="166" t="s">
        <v>468</v>
      </c>
      <c r="B298" s="1"/>
      <c r="C298" s="1"/>
      <c r="D298" s="1"/>
      <c r="E298" s="1"/>
      <c r="F298" s="1"/>
      <c r="G298" s="1"/>
      <c r="H298" s="1"/>
      <c r="I298" s="1">
        <v>510</v>
      </c>
      <c r="J298" s="35">
        <v>32</v>
      </c>
      <c r="K298" s="44" t="s">
        <v>43</v>
      </c>
      <c r="L298" s="43"/>
      <c r="M298" s="36">
        <f>M299+M301</f>
        <v>20130</v>
      </c>
      <c r="N298" s="36">
        <f>N299+N301</f>
        <v>18350</v>
      </c>
      <c r="O298" s="42">
        <f>O299+O301</f>
        <v>49500</v>
      </c>
      <c r="P298" s="200">
        <f>P299+P301</f>
        <v>70510</v>
      </c>
      <c r="Q298" s="158">
        <f>Q299+Q301+Q300</f>
        <v>25000</v>
      </c>
      <c r="R298" s="374">
        <f>R299+R301+R300</f>
        <v>80000</v>
      </c>
      <c r="S298" s="245">
        <f>S299+S301</f>
        <v>25000</v>
      </c>
      <c r="T298" s="158">
        <f>T299+T301</f>
        <v>25000</v>
      </c>
      <c r="U298" s="84">
        <f t="shared" si="124"/>
        <v>142.44444444444443</v>
      </c>
      <c r="V298" s="84">
        <f t="shared" si="125"/>
        <v>35.45596369309318</v>
      </c>
      <c r="W298" s="84">
        <f t="shared" si="126"/>
        <v>320</v>
      </c>
    </row>
    <row r="299" spans="1:23" ht="14.25">
      <c r="A299" s="166" t="s">
        <v>468</v>
      </c>
      <c r="B299" s="1"/>
      <c r="C299" s="1">
        <v>2</v>
      </c>
      <c r="D299" s="1">
        <v>3</v>
      </c>
      <c r="E299" s="1">
        <v>4</v>
      </c>
      <c r="F299" s="1"/>
      <c r="G299" s="1"/>
      <c r="H299" s="1"/>
      <c r="I299" s="1">
        <v>510</v>
      </c>
      <c r="J299" s="35">
        <v>3232</v>
      </c>
      <c r="K299" s="35" t="s">
        <v>383</v>
      </c>
      <c r="L299" s="35"/>
      <c r="M299" s="36">
        <v>20130</v>
      </c>
      <c r="N299" s="36">
        <v>18350</v>
      </c>
      <c r="O299" s="42">
        <v>25000</v>
      </c>
      <c r="P299" s="200">
        <v>45910</v>
      </c>
      <c r="Q299" s="158">
        <v>25000</v>
      </c>
      <c r="R299" s="374">
        <v>40000</v>
      </c>
      <c r="S299" s="245">
        <v>25000</v>
      </c>
      <c r="T299" s="158">
        <v>25000</v>
      </c>
      <c r="U299" s="84">
        <f t="shared" si="124"/>
        <v>183.64000000000001</v>
      </c>
      <c r="V299" s="84">
        <f t="shared" si="125"/>
        <v>54.454367240252665</v>
      </c>
      <c r="W299" s="84">
        <f t="shared" si="126"/>
        <v>160</v>
      </c>
    </row>
    <row r="300" spans="1:23" ht="14.25">
      <c r="A300" s="166" t="s">
        <v>468</v>
      </c>
      <c r="B300" s="1"/>
      <c r="C300" s="1"/>
      <c r="D300" s="1"/>
      <c r="E300" s="1"/>
      <c r="F300" s="1"/>
      <c r="G300" s="1"/>
      <c r="H300" s="1"/>
      <c r="I300" s="1">
        <v>510</v>
      </c>
      <c r="J300" s="35">
        <v>3232</v>
      </c>
      <c r="K300" s="35" t="s">
        <v>406</v>
      </c>
      <c r="L300" s="35"/>
      <c r="M300" s="36"/>
      <c r="N300" s="36">
        <v>0</v>
      </c>
      <c r="O300" s="42">
        <v>0</v>
      </c>
      <c r="P300" s="200">
        <v>0</v>
      </c>
      <c r="Q300" s="158">
        <v>0</v>
      </c>
      <c r="R300" s="374">
        <v>40000</v>
      </c>
      <c r="S300" s="245">
        <v>0</v>
      </c>
      <c r="T300" s="158">
        <v>0</v>
      </c>
      <c r="U300" s="84"/>
      <c r="V300" s="84"/>
      <c r="W300" s="84"/>
    </row>
    <row r="301" spans="1:23" ht="14.25">
      <c r="A301" s="166" t="s">
        <v>469</v>
      </c>
      <c r="B301" s="1"/>
      <c r="C301" s="1">
        <v>2</v>
      </c>
      <c r="D301" s="1">
        <v>3</v>
      </c>
      <c r="E301" s="1">
        <v>4</v>
      </c>
      <c r="F301" s="1"/>
      <c r="G301" s="1"/>
      <c r="H301" s="1"/>
      <c r="I301" s="1">
        <v>510</v>
      </c>
      <c r="J301" s="35">
        <v>3237</v>
      </c>
      <c r="K301" s="35" t="s">
        <v>313</v>
      </c>
      <c r="L301" s="35"/>
      <c r="M301" s="36">
        <v>0</v>
      </c>
      <c r="N301" s="36">
        <v>0</v>
      </c>
      <c r="O301" s="42">
        <v>24500</v>
      </c>
      <c r="P301" s="200">
        <v>24600</v>
      </c>
      <c r="Q301" s="158">
        <v>0</v>
      </c>
      <c r="R301" s="374">
        <v>0</v>
      </c>
      <c r="S301" s="245">
        <v>0</v>
      </c>
      <c r="T301" s="158">
        <v>0</v>
      </c>
      <c r="U301" s="84">
        <f t="shared" si="124"/>
        <v>100.40816326530613</v>
      </c>
      <c r="V301" s="84">
        <f t="shared" si="125"/>
        <v>0</v>
      </c>
      <c r="W301" s="84" t="e">
        <f t="shared" si="126"/>
        <v>#DIV/0!</v>
      </c>
    </row>
    <row r="302" spans="1:23" ht="15">
      <c r="A302" s="166" t="s">
        <v>469</v>
      </c>
      <c r="B302" s="1"/>
      <c r="C302" s="1"/>
      <c r="D302" s="1"/>
      <c r="E302" s="1"/>
      <c r="F302" s="1"/>
      <c r="G302" s="1"/>
      <c r="H302" s="1"/>
      <c r="I302" s="1">
        <v>510</v>
      </c>
      <c r="J302" s="196">
        <v>4</v>
      </c>
      <c r="K302" s="196" t="s">
        <v>10</v>
      </c>
      <c r="L302" s="196"/>
      <c r="M302" s="34">
        <f aca="true" t="shared" si="127" ref="M302:T302">M303</f>
        <v>0</v>
      </c>
      <c r="N302" s="34">
        <f t="shared" si="127"/>
        <v>0</v>
      </c>
      <c r="O302" s="38">
        <f t="shared" si="127"/>
        <v>486000</v>
      </c>
      <c r="P302" s="211">
        <f t="shared" si="127"/>
        <v>39000</v>
      </c>
      <c r="Q302" s="34">
        <f t="shared" si="127"/>
        <v>2000000</v>
      </c>
      <c r="R302" s="373">
        <f t="shared" si="127"/>
        <v>2439000</v>
      </c>
      <c r="S302" s="245">
        <f t="shared" si="127"/>
        <v>0</v>
      </c>
      <c r="T302" s="158">
        <f t="shared" si="127"/>
        <v>0</v>
      </c>
      <c r="U302" s="84">
        <f t="shared" si="124"/>
        <v>8.024691358024691</v>
      </c>
      <c r="V302" s="84">
        <f t="shared" si="125"/>
        <v>5128.205128205129</v>
      </c>
      <c r="W302" s="84">
        <f t="shared" si="126"/>
        <v>121.95</v>
      </c>
    </row>
    <row r="303" spans="1:23" ht="14.25">
      <c r="A303" s="166" t="s">
        <v>469</v>
      </c>
      <c r="B303" s="1"/>
      <c r="C303" s="1"/>
      <c r="D303" s="1"/>
      <c r="E303" s="1"/>
      <c r="F303" s="1"/>
      <c r="G303" s="1"/>
      <c r="H303" s="1"/>
      <c r="I303" s="1">
        <v>510</v>
      </c>
      <c r="J303" s="35">
        <v>42</v>
      </c>
      <c r="K303" s="35" t="s">
        <v>104</v>
      </c>
      <c r="L303" s="35"/>
      <c r="M303" s="36">
        <f aca="true" t="shared" si="128" ref="M303:T303">M304+M305</f>
        <v>0</v>
      </c>
      <c r="N303" s="36">
        <f t="shared" si="128"/>
        <v>0</v>
      </c>
      <c r="O303" s="42">
        <f t="shared" si="128"/>
        <v>486000</v>
      </c>
      <c r="P303" s="200">
        <f t="shared" si="128"/>
        <v>39000</v>
      </c>
      <c r="Q303" s="158">
        <f t="shared" si="128"/>
        <v>2000000</v>
      </c>
      <c r="R303" s="374">
        <f t="shared" si="128"/>
        <v>2439000</v>
      </c>
      <c r="S303" s="245">
        <f t="shared" si="128"/>
        <v>0</v>
      </c>
      <c r="T303" s="158">
        <f t="shared" si="128"/>
        <v>0</v>
      </c>
      <c r="U303" s="84">
        <f t="shared" si="124"/>
        <v>8.024691358024691</v>
      </c>
      <c r="V303" s="84">
        <f t="shared" si="125"/>
        <v>5128.205128205129</v>
      </c>
      <c r="W303" s="84">
        <f t="shared" si="126"/>
        <v>121.95</v>
      </c>
    </row>
    <row r="304" spans="1:23" ht="14.25">
      <c r="A304" s="166" t="s">
        <v>469</v>
      </c>
      <c r="B304" s="1"/>
      <c r="C304" s="1"/>
      <c r="D304" s="1"/>
      <c r="E304" s="1">
        <v>4</v>
      </c>
      <c r="F304" s="1"/>
      <c r="G304" s="1">
        <v>6</v>
      </c>
      <c r="H304" s="1"/>
      <c r="I304" s="1">
        <v>510</v>
      </c>
      <c r="J304" s="79">
        <v>4264</v>
      </c>
      <c r="K304" s="47" t="s">
        <v>327</v>
      </c>
      <c r="L304" s="79"/>
      <c r="M304" s="80">
        <v>0</v>
      </c>
      <c r="N304" s="80">
        <v>0</v>
      </c>
      <c r="O304" s="232">
        <v>86000</v>
      </c>
      <c r="P304" s="219">
        <v>39000</v>
      </c>
      <c r="Q304" s="161">
        <v>0</v>
      </c>
      <c r="R304" s="375">
        <v>39000</v>
      </c>
      <c r="S304" s="245">
        <v>0</v>
      </c>
      <c r="T304" s="158">
        <v>0</v>
      </c>
      <c r="U304" s="84">
        <f t="shared" si="124"/>
        <v>45.348837209302324</v>
      </c>
      <c r="V304" s="84">
        <f t="shared" si="125"/>
        <v>0</v>
      </c>
      <c r="W304" s="84" t="e">
        <f t="shared" si="126"/>
        <v>#DIV/0!</v>
      </c>
    </row>
    <row r="305" spans="1:23" ht="15" thickBot="1">
      <c r="A305" s="166" t="s">
        <v>469</v>
      </c>
      <c r="B305" s="1"/>
      <c r="C305" s="1"/>
      <c r="D305" s="1"/>
      <c r="E305" s="1">
        <v>4</v>
      </c>
      <c r="F305" s="1"/>
      <c r="G305" s="1">
        <v>6</v>
      </c>
      <c r="H305" s="1"/>
      <c r="I305" s="1">
        <v>510</v>
      </c>
      <c r="J305" s="35">
        <v>4214</v>
      </c>
      <c r="K305" s="35" t="s">
        <v>328</v>
      </c>
      <c r="L305" s="35"/>
      <c r="M305" s="36">
        <v>0</v>
      </c>
      <c r="N305" s="36">
        <v>0</v>
      </c>
      <c r="O305" s="42">
        <v>400000</v>
      </c>
      <c r="P305" s="200">
        <v>0</v>
      </c>
      <c r="Q305" s="158">
        <v>2000000</v>
      </c>
      <c r="R305" s="374">
        <v>2400000</v>
      </c>
      <c r="S305" s="245">
        <v>0</v>
      </c>
      <c r="T305" s="158">
        <v>0</v>
      </c>
      <c r="U305" s="84">
        <f t="shared" si="124"/>
        <v>0</v>
      </c>
      <c r="V305" s="84" t="e">
        <f t="shared" si="125"/>
        <v>#DIV/0!</v>
      </c>
      <c r="W305" s="84">
        <f t="shared" si="126"/>
        <v>120</v>
      </c>
    </row>
    <row r="306" spans="1:23" ht="15.75" thickBot="1">
      <c r="A306" s="18"/>
      <c r="B306" s="1"/>
      <c r="C306" s="1"/>
      <c r="D306" s="1"/>
      <c r="E306" s="1"/>
      <c r="F306" s="1"/>
      <c r="G306" s="1"/>
      <c r="H306" s="1"/>
      <c r="I306" s="1"/>
      <c r="J306" s="118"/>
      <c r="K306" s="118" t="s">
        <v>331</v>
      </c>
      <c r="L306" s="118"/>
      <c r="M306" s="119">
        <f aca="true" t="shared" si="129" ref="M306:T306">M297+M302</f>
        <v>20130</v>
      </c>
      <c r="N306" s="119">
        <f t="shared" si="129"/>
        <v>18350</v>
      </c>
      <c r="O306" s="119">
        <f t="shared" si="129"/>
        <v>535500</v>
      </c>
      <c r="P306" s="220">
        <f t="shared" si="129"/>
        <v>109510</v>
      </c>
      <c r="Q306" s="119">
        <f t="shared" si="129"/>
        <v>2025000</v>
      </c>
      <c r="R306" s="359">
        <f t="shared" si="129"/>
        <v>2519000</v>
      </c>
      <c r="S306" s="256">
        <f t="shared" si="129"/>
        <v>25000</v>
      </c>
      <c r="T306" s="119">
        <f t="shared" si="129"/>
        <v>25000</v>
      </c>
      <c r="U306" s="120"/>
      <c r="V306" s="120"/>
      <c r="W306" s="120"/>
    </row>
    <row r="307" spans="1:23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05"/>
      <c r="K307" s="105" t="s">
        <v>337</v>
      </c>
      <c r="L307" s="105"/>
      <c r="M307" s="106">
        <f>M177+M183+M208+M217+M223+M234+M250+M261+M270+M278+M293+M306</f>
        <v>1538575</v>
      </c>
      <c r="N307" s="106">
        <f>N177+N183+N208+N217+N223+N234+N250+N261+N270+N278+N293+N306</f>
        <v>2341329</v>
      </c>
      <c r="O307" s="106">
        <f>O177+O183+O208+O217+O223+O234+O250+O261+O270+O278+O293+O306</f>
        <v>3482500</v>
      </c>
      <c r="P307" s="217">
        <f>P177+P183+P208+P217+P223+P234+P250+P261+P270+P278+P293+P306+P186</f>
        <v>2589911</v>
      </c>
      <c r="Q307" s="106">
        <f>Q177+Q183+Q208+Q217+Q223+Q234+Q250+Q261+Q270+Q278+Q293+Q306</f>
        <v>4849000</v>
      </c>
      <c r="R307" s="353">
        <f>R177+R183+R208+R217+R223+R234+R250+R261+R270+R278+R293+R306</f>
        <v>4880448</v>
      </c>
      <c r="S307" s="251">
        <f>S177+S183+S208+S217+S223+S234+S250+S261+S270+S278+S293+S306</f>
        <v>4701000</v>
      </c>
      <c r="T307" s="106">
        <f>T177+T183+T208+T217+T223+T234+T250+T261+T270+T278+T293+T306</f>
        <v>4783448</v>
      </c>
      <c r="U307" s="107"/>
      <c r="V307" s="107"/>
      <c r="W307" s="107"/>
    </row>
    <row r="308" spans="1:23" ht="15.75" thickTop="1">
      <c r="A308" s="1"/>
      <c r="B308" s="1"/>
      <c r="C308" s="1"/>
      <c r="D308" s="1"/>
      <c r="E308" s="1"/>
      <c r="F308" s="1"/>
      <c r="G308" s="1"/>
      <c r="H308" s="1"/>
      <c r="I308" s="1"/>
      <c r="J308" s="101"/>
      <c r="K308" s="102" t="s">
        <v>333</v>
      </c>
      <c r="L308" s="101"/>
      <c r="M308" s="103">
        <f aca="true" t="shared" si="130" ref="M308:T308">M144+M168+M307</f>
        <v>3362910</v>
      </c>
      <c r="N308" s="103">
        <f t="shared" si="130"/>
        <v>4141660</v>
      </c>
      <c r="O308" s="103">
        <f t="shared" si="130"/>
        <v>5482790</v>
      </c>
      <c r="P308" s="218">
        <f t="shared" si="130"/>
        <v>4275176</v>
      </c>
      <c r="Q308" s="103">
        <f t="shared" si="130"/>
        <v>6789290</v>
      </c>
      <c r="R308" s="354">
        <f t="shared" si="130"/>
        <v>6650948</v>
      </c>
      <c r="S308" s="314">
        <f t="shared" si="130"/>
        <v>6804242</v>
      </c>
      <c r="T308" s="103">
        <f t="shared" si="130"/>
        <v>6901690</v>
      </c>
      <c r="U308" s="104"/>
      <c r="V308" s="104"/>
      <c r="W308" s="104"/>
    </row>
    <row r="309" spans="1:23" ht="14.25">
      <c r="A309" s="1"/>
      <c r="B309" s="1"/>
      <c r="C309" s="1"/>
      <c r="D309" s="1"/>
      <c r="E309" s="1"/>
      <c r="F309" s="1"/>
      <c r="G309" s="1"/>
      <c r="H309" s="1"/>
      <c r="I309" s="1"/>
      <c r="J309" s="47"/>
      <c r="K309" s="47"/>
      <c r="L309" s="47"/>
      <c r="M309" s="48"/>
      <c r="N309" s="48"/>
      <c r="O309" s="48"/>
      <c r="P309" s="201"/>
      <c r="Q309" s="162"/>
      <c r="R309" s="361"/>
      <c r="S309" s="258"/>
      <c r="T309" s="162"/>
      <c r="U309" s="91"/>
      <c r="V309" s="91"/>
      <c r="W309" s="91"/>
    </row>
    <row r="310" spans="1:23" ht="14.25">
      <c r="A310" s="24"/>
      <c r="B310" s="24"/>
      <c r="C310" s="24"/>
      <c r="D310" s="24"/>
      <c r="E310" s="24"/>
      <c r="F310" s="24"/>
      <c r="G310" s="24"/>
      <c r="H310" s="24"/>
      <c r="I310" s="24"/>
      <c r="J310" s="27" t="s">
        <v>290</v>
      </c>
      <c r="K310" s="27" t="s">
        <v>289</v>
      </c>
      <c r="L310" s="27"/>
      <c r="M310" s="26"/>
      <c r="N310" s="26"/>
      <c r="O310" s="26"/>
      <c r="P310" s="222"/>
      <c r="Q310" s="153"/>
      <c r="R310" s="356"/>
      <c r="S310" s="253"/>
      <c r="T310" s="153"/>
      <c r="U310" s="88"/>
      <c r="V310" s="88"/>
      <c r="W310" s="88"/>
    </row>
    <row r="311" spans="1:23" ht="14.25">
      <c r="A311" s="24"/>
      <c r="B311" s="24"/>
      <c r="C311" s="24"/>
      <c r="D311" s="24"/>
      <c r="E311" s="24"/>
      <c r="F311" s="24"/>
      <c r="G311" s="24"/>
      <c r="H311" s="24"/>
      <c r="I311" s="24"/>
      <c r="J311" s="29" t="s">
        <v>297</v>
      </c>
      <c r="K311" s="9" t="s">
        <v>272</v>
      </c>
      <c r="L311" s="9"/>
      <c r="M311" s="21"/>
      <c r="N311" s="21"/>
      <c r="O311" s="21"/>
      <c r="P311" s="223"/>
      <c r="Q311" s="154"/>
      <c r="R311" s="357"/>
      <c r="S311" s="254"/>
      <c r="T311" s="154"/>
      <c r="U311" s="89"/>
      <c r="V311" s="89"/>
      <c r="W311" s="89"/>
    </row>
    <row r="312" spans="1:23" ht="14.25">
      <c r="A312" s="24"/>
      <c r="B312" s="24"/>
      <c r="C312" s="24"/>
      <c r="D312" s="24"/>
      <c r="E312" s="24"/>
      <c r="F312" s="24"/>
      <c r="G312" s="24"/>
      <c r="H312" s="24"/>
      <c r="I312" s="24">
        <v>900</v>
      </c>
      <c r="J312" s="24" t="s">
        <v>261</v>
      </c>
      <c r="K312" s="24" t="s">
        <v>127</v>
      </c>
      <c r="L312" s="24"/>
      <c r="M312" s="25"/>
      <c r="N312" s="25"/>
      <c r="O312" s="25"/>
      <c r="P312" s="224"/>
      <c r="Q312" s="152"/>
      <c r="R312" s="358"/>
      <c r="S312" s="255"/>
      <c r="T312" s="152"/>
      <c r="U312" s="90"/>
      <c r="V312" s="90"/>
      <c r="W312" s="90"/>
    </row>
    <row r="313" spans="1:23" ht="14.25">
      <c r="A313" s="7" t="s">
        <v>430</v>
      </c>
      <c r="B313" s="7"/>
      <c r="C313" s="7"/>
      <c r="D313" s="7"/>
      <c r="E313" s="7"/>
      <c r="F313" s="7"/>
      <c r="G313" s="7"/>
      <c r="H313" s="7"/>
      <c r="I313" s="7"/>
      <c r="J313" s="28" t="s">
        <v>178</v>
      </c>
      <c r="K313" s="28" t="s">
        <v>177</v>
      </c>
      <c r="L313" s="28"/>
      <c r="M313" s="19"/>
      <c r="N313" s="19"/>
      <c r="O313" s="19"/>
      <c r="P313" s="203"/>
      <c r="Q313" s="151"/>
      <c r="R313" s="351"/>
      <c r="S313" s="250"/>
      <c r="T313" s="151"/>
      <c r="U313" s="86"/>
      <c r="V313" s="86"/>
      <c r="W313" s="86"/>
    </row>
    <row r="314" spans="1:23" ht="14.25">
      <c r="A314" s="8" t="s">
        <v>470</v>
      </c>
      <c r="B314" s="8"/>
      <c r="C314" s="8"/>
      <c r="D314" s="8"/>
      <c r="E314" s="8"/>
      <c r="F314" s="8"/>
      <c r="G314" s="8"/>
      <c r="H314" s="8"/>
      <c r="I314" s="8">
        <v>911</v>
      </c>
      <c r="J314" s="8" t="s">
        <v>143</v>
      </c>
      <c r="K314" s="8" t="s">
        <v>179</v>
      </c>
      <c r="L314" s="8"/>
      <c r="M314" s="20"/>
      <c r="N314" s="20"/>
      <c r="O314" s="20"/>
      <c r="P314" s="202"/>
      <c r="Q314" s="150"/>
      <c r="R314" s="350"/>
      <c r="S314" s="247"/>
      <c r="T314" s="150"/>
      <c r="U314" s="85"/>
      <c r="V314" s="85"/>
      <c r="W314" s="85"/>
    </row>
    <row r="315" spans="1:23" ht="15">
      <c r="A315" s="24" t="s">
        <v>470</v>
      </c>
      <c r="B315" s="1"/>
      <c r="C315" s="1"/>
      <c r="D315" s="1"/>
      <c r="E315" s="1"/>
      <c r="F315" s="1"/>
      <c r="G315" s="1"/>
      <c r="H315" s="1"/>
      <c r="I315" s="1">
        <v>911</v>
      </c>
      <c r="J315" s="33">
        <v>3</v>
      </c>
      <c r="K315" s="33" t="s">
        <v>9</v>
      </c>
      <c r="L315" s="33"/>
      <c r="M315" s="34">
        <f aca="true" t="shared" si="131" ref="M315:T315">M316+M320</f>
        <v>15962</v>
      </c>
      <c r="N315" s="34">
        <f t="shared" si="131"/>
        <v>21354</v>
      </c>
      <c r="O315" s="38">
        <f t="shared" si="131"/>
        <v>22600</v>
      </c>
      <c r="P315" s="211">
        <f t="shared" si="131"/>
        <v>20951</v>
      </c>
      <c r="Q315" s="34">
        <f t="shared" si="131"/>
        <v>22600</v>
      </c>
      <c r="R315" s="373">
        <f t="shared" si="131"/>
        <v>22600</v>
      </c>
      <c r="S315" s="270">
        <f t="shared" si="131"/>
        <v>22600</v>
      </c>
      <c r="T315" s="34">
        <f t="shared" si="131"/>
        <v>22600</v>
      </c>
      <c r="U315" s="84">
        <f aca="true" t="shared" si="132" ref="U315:U321">P315/O315*100</f>
        <v>92.70353982300885</v>
      </c>
      <c r="V315" s="84">
        <f aca="true" t="shared" si="133" ref="V315:V321">Q315/P315*100</f>
        <v>107.87074602644265</v>
      </c>
      <c r="W315" s="84">
        <f aca="true" t="shared" si="134" ref="W315:W321">R315/Q315*100</f>
        <v>100</v>
      </c>
    </row>
    <row r="316" spans="1:23" ht="14.25">
      <c r="A316" s="24" t="s">
        <v>470</v>
      </c>
      <c r="B316" s="1"/>
      <c r="C316" s="1"/>
      <c r="D316" s="1"/>
      <c r="E316" s="1"/>
      <c r="F316" s="1"/>
      <c r="G316" s="1"/>
      <c r="H316" s="1"/>
      <c r="I316" s="1">
        <v>911</v>
      </c>
      <c r="J316" s="35">
        <v>32</v>
      </c>
      <c r="K316" s="44" t="s">
        <v>43</v>
      </c>
      <c r="L316" s="43"/>
      <c r="M316" s="36">
        <f aca="true" t="shared" si="135" ref="M316:T316">M317+M318</f>
        <v>8922</v>
      </c>
      <c r="N316" s="36">
        <f t="shared" si="135"/>
        <v>9914</v>
      </c>
      <c r="O316" s="42">
        <f t="shared" si="135"/>
        <v>13000</v>
      </c>
      <c r="P316" s="200">
        <f t="shared" si="135"/>
        <v>12551</v>
      </c>
      <c r="Q316" s="158">
        <f t="shared" si="135"/>
        <v>13000</v>
      </c>
      <c r="R316" s="374">
        <f t="shared" si="135"/>
        <v>13000</v>
      </c>
      <c r="S316" s="245">
        <f t="shared" si="135"/>
        <v>13000</v>
      </c>
      <c r="T316" s="158">
        <f t="shared" si="135"/>
        <v>13000</v>
      </c>
      <c r="U316" s="84">
        <f t="shared" si="132"/>
        <v>96.54615384615384</v>
      </c>
      <c r="V316" s="84">
        <f t="shared" si="133"/>
        <v>103.57740419090113</v>
      </c>
      <c r="W316" s="84">
        <f t="shared" si="134"/>
        <v>100</v>
      </c>
    </row>
    <row r="317" spans="1:23" ht="14.25">
      <c r="A317" s="24" t="s">
        <v>470</v>
      </c>
      <c r="B317" s="1"/>
      <c r="C317" s="1">
        <v>2</v>
      </c>
      <c r="D317" s="1">
        <v>3</v>
      </c>
      <c r="E317" s="1">
        <v>4</v>
      </c>
      <c r="F317" s="1"/>
      <c r="G317" s="1"/>
      <c r="H317" s="1"/>
      <c r="I317" s="1">
        <v>911</v>
      </c>
      <c r="J317" s="35">
        <v>3237</v>
      </c>
      <c r="K317" s="44" t="s">
        <v>213</v>
      </c>
      <c r="L317" s="43"/>
      <c r="M317" s="36">
        <v>8922</v>
      </c>
      <c r="N317" s="36">
        <v>9914</v>
      </c>
      <c r="O317" s="42">
        <v>10000</v>
      </c>
      <c r="P317" s="200">
        <v>9914</v>
      </c>
      <c r="Q317" s="158">
        <v>10000</v>
      </c>
      <c r="R317" s="374">
        <v>10000</v>
      </c>
      <c r="S317" s="245">
        <v>10000</v>
      </c>
      <c r="T317" s="158">
        <v>10000</v>
      </c>
      <c r="U317" s="84">
        <f t="shared" si="132"/>
        <v>99.14</v>
      </c>
      <c r="V317" s="84">
        <f t="shared" si="133"/>
        <v>100.86746015735324</v>
      </c>
      <c r="W317" s="84">
        <f t="shared" si="134"/>
        <v>100</v>
      </c>
    </row>
    <row r="318" spans="1:23" ht="14.25">
      <c r="A318" s="24" t="s">
        <v>470</v>
      </c>
      <c r="B318" s="1"/>
      <c r="C318" s="1"/>
      <c r="D318" s="1"/>
      <c r="E318" s="1"/>
      <c r="F318" s="1"/>
      <c r="G318" s="1"/>
      <c r="H318" s="1"/>
      <c r="I318" s="1">
        <v>911</v>
      </c>
      <c r="J318" s="195">
        <v>322</v>
      </c>
      <c r="K318" s="195" t="s">
        <v>100</v>
      </c>
      <c r="L318" s="195"/>
      <c r="M318" s="36">
        <f aca="true" t="shared" si="136" ref="M318:T318">M319</f>
        <v>0</v>
      </c>
      <c r="N318" s="36">
        <f t="shared" si="136"/>
        <v>0</v>
      </c>
      <c r="O318" s="42">
        <f t="shared" si="136"/>
        <v>3000</v>
      </c>
      <c r="P318" s="200">
        <f t="shared" si="136"/>
        <v>2637</v>
      </c>
      <c r="Q318" s="158">
        <f t="shared" si="136"/>
        <v>3000</v>
      </c>
      <c r="R318" s="374">
        <f t="shared" si="136"/>
        <v>3000</v>
      </c>
      <c r="S318" s="245">
        <f t="shared" si="136"/>
        <v>3000</v>
      </c>
      <c r="T318" s="158">
        <f t="shared" si="136"/>
        <v>3000</v>
      </c>
      <c r="U318" s="84">
        <f t="shared" si="132"/>
        <v>87.9</v>
      </c>
      <c r="V318" s="84">
        <f t="shared" si="133"/>
        <v>113.76564277588169</v>
      </c>
      <c r="W318" s="84">
        <f t="shared" si="134"/>
        <v>100</v>
      </c>
    </row>
    <row r="319" spans="1:23" ht="14.25">
      <c r="A319" s="24" t="s">
        <v>470</v>
      </c>
      <c r="B319" s="1"/>
      <c r="C319" s="1"/>
      <c r="D319" s="1"/>
      <c r="E319" s="1">
        <v>4</v>
      </c>
      <c r="F319" s="1"/>
      <c r="G319" s="1"/>
      <c r="H319" s="1"/>
      <c r="I319" s="1">
        <v>911</v>
      </c>
      <c r="J319" s="35">
        <v>3221</v>
      </c>
      <c r="K319" s="44" t="s">
        <v>329</v>
      </c>
      <c r="L319" s="43"/>
      <c r="M319" s="36">
        <v>0</v>
      </c>
      <c r="N319" s="36">
        <v>0</v>
      </c>
      <c r="O319" s="42">
        <v>3000</v>
      </c>
      <c r="P319" s="200">
        <v>2637</v>
      </c>
      <c r="Q319" s="158">
        <v>3000</v>
      </c>
      <c r="R319" s="374">
        <v>3000</v>
      </c>
      <c r="S319" s="245">
        <v>3000</v>
      </c>
      <c r="T319" s="158">
        <v>3000</v>
      </c>
      <c r="U319" s="84">
        <f t="shared" si="132"/>
        <v>87.9</v>
      </c>
      <c r="V319" s="84">
        <f t="shared" si="133"/>
        <v>113.76564277588169</v>
      </c>
      <c r="W319" s="84">
        <f t="shared" si="134"/>
        <v>100</v>
      </c>
    </row>
    <row r="320" spans="1:23" ht="14.25">
      <c r="A320" s="24" t="s">
        <v>470</v>
      </c>
      <c r="B320" s="1"/>
      <c r="C320" s="1"/>
      <c r="D320" s="1"/>
      <c r="E320" s="1"/>
      <c r="F320" s="1"/>
      <c r="G320" s="1"/>
      <c r="H320" s="1"/>
      <c r="I320" s="1">
        <v>911</v>
      </c>
      <c r="J320" s="35">
        <v>38</v>
      </c>
      <c r="K320" s="44" t="s">
        <v>270</v>
      </c>
      <c r="L320" s="43"/>
      <c r="M320" s="36">
        <f aca="true" t="shared" si="137" ref="M320:T320">M321</f>
        <v>7040</v>
      </c>
      <c r="N320" s="36">
        <f t="shared" si="137"/>
        <v>11440</v>
      </c>
      <c r="O320" s="42">
        <f t="shared" si="137"/>
        <v>9600</v>
      </c>
      <c r="P320" s="200">
        <f t="shared" si="137"/>
        <v>8400</v>
      </c>
      <c r="Q320" s="158">
        <f t="shared" si="137"/>
        <v>9600</v>
      </c>
      <c r="R320" s="374">
        <f t="shared" si="137"/>
        <v>9600</v>
      </c>
      <c r="S320" s="245">
        <f t="shared" si="137"/>
        <v>9600</v>
      </c>
      <c r="T320" s="158">
        <f t="shared" si="137"/>
        <v>9600</v>
      </c>
      <c r="U320" s="84">
        <f t="shared" si="132"/>
        <v>87.5</v>
      </c>
      <c r="V320" s="84">
        <f t="shared" si="133"/>
        <v>114.28571428571428</v>
      </c>
      <c r="W320" s="84">
        <f t="shared" si="134"/>
        <v>100</v>
      </c>
    </row>
    <row r="321" spans="1:23" ht="15" thickBot="1">
      <c r="A321" s="24" t="s">
        <v>470</v>
      </c>
      <c r="B321" s="1">
        <v>1</v>
      </c>
      <c r="C321" s="1">
        <v>2</v>
      </c>
      <c r="D321" s="1"/>
      <c r="E321" s="1">
        <v>4</v>
      </c>
      <c r="F321" s="1"/>
      <c r="G321" s="1"/>
      <c r="H321" s="1"/>
      <c r="I321" s="1"/>
      <c r="J321" s="35">
        <v>3811</v>
      </c>
      <c r="K321" s="35" t="s">
        <v>271</v>
      </c>
      <c r="L321" s="35"/>
      <c r="M321" s="36">
        <v>7040</v>
      </c>
      <c r="N321" s="36">
        <v>11440</v>
      </c>
      <c r="O321" s="42">
        <v>9600</v>
      </c>
      <c r="P321" s="200">
        <v>8400</v>
      </c>
      <c r="Q321" s="158">
        <v>9600</v>
      </c>
      <c r="R321" s="374">
        <v>9600</v>
      </c>
      <c r="S321" s="245">
        <v>9600</v>
      </c>
      <c r="T321" s="158">
        <v>9600</v>
      </c>
      <c r="U321" s="84">
        <f t="shared" si="132"/>
        <v>87.5</v>
      </c>
      <c r="V321" s="84">
        <f t="shared" si="133"/>
        <v>114.28571428571428</v>
      </c>
      <c r="W321" s="84">
        <f t="shared" si="134"/>
        <v>100</v>
      </c>
    </row>
    <row r="322" spans="1:23" ht="15">
      <c r="A322" s="18"/>
      <c r="B322" s="1"/>
      <c r="C322" s="1"/>
      <c r="D322" s="1"/>
      <c r="E322" s="1"/>
      <c r="F322" s="1"/>
      <c r="G322" s="1"/>
      <c r="H322" s="1"/>
      <c r="I322" s="1"/>
      <c r="J322" s="118"/>
      <c r="K322" s="118" t="s">
        <v>331</v>
      </c>
      <c r="L322" s="118"/>
      <c r="M322" s="119">
        <f aca="true" t="shared" si="138" ref="M322:T322">M315</f>
        <v>15962</v>
      </c>
      <c r="N322" s="119">
        <f t="shared" si="138"/>
        <v>21354</v>
      </c>
      <c r="O322" s="119">
        <f t="shared" si="138"/>
        <v>22600</v>
      </c>
      <c r="P322" s="220">
        <f t="shared" si="138"/>
        <v>20951</v>
      </c>
      <c r="Q322" s="119">
        <f t="shared" si="138"/>
        <v>22600</v>
      </c>
      <c r="R322" s="359">
        <f t="shared" si="138"/>
        <v>22600</v>
      </c>
      <c r="S322" s="256">
        <f t="shared" si="138"/>
        <v>22600</v>
      </c>
      <c r="T322" s="119">
        <f t="shared" si="138"/>
        <v>22600</v>
      </c>
      <c r="U322" s="120"/>
      <c r="V322" s="120"/>
      <c r="W322" s="120"/>
    </row>
    <row r="323" spans="1:23" ht="14.25">
      <c r="A323" s="1"/>
      <c r="B323" s="1"/>
      <c r="C323" s="1"/>
      <c r="D323" s="1"/>
      <c r="E323" s="1"/>
      <c r="F323" s="1"/>
      <c r="G323" s="1"/>
      <c r="H323" s="1"/>
      <c r="I323" s="1"/>
      <c r="J323" s="47"/>
      <c r="K323" s="47"/>
      <c r="L323" s="47"/>
      <c r="M323" s="48"/>
      <c r="N323" s="48"/>
      <c r="O323" s="48"/>
      <c r="P323" s="201"/>
      <c r="Q323" s="162"/>
      <c r="R323" s="361"/>
      <c r="S323" s="258"/>
      <c r="T323" s="162"/>
      <c r="U323" s="91"/>
      <c r="V323" s="91"/>
      <c r="W323" s="91"/>
    </row>
    <row r="324" spans="1:23" ht="14.25">
      <c r="A324" s="7" t="s">
        <v>431</v>
      </c>
      <c r="B324" s="7"/>
      <c r="C324" s="7"/>
      <c r="D324" s="7"/>
      <c r="E324" s="7"/>
      <c r="F324" s="7"/>
      <c r="G324" s="7"/>
      <c r="H324" s="7"/>
      <c r="I324" s="7"/>
      <c r="J324" s="28" t="s">
        <v>181</v>
      </c>
      <c r="K324" s="28" t="s">
        <v>180</v>
      </c>
      <c r="L324" s="28"/>
      <c r="M324" s="19"/>
      <c r="N324" s="19"/>
      <c r="O324" s="19"/>
      <c r="P324" s="203"/>
      <c r="Q324" s="151"/>
      <c r="R324" s="351"/>
      <c r="S324" s="250"/>
      <c r="T324" s="151"/>
      <c r="U324" s="86"/>
      <c r="V324" s="86"/>
      <c r="W324" s="86"/>
    </row>
    <row r="325" spans="1:23" ht="14.25">
      <c r="A325" s="8" t="s">
        <v>471</v>
      </c>
      <c r="B325" s="8"/>
      <c r="C325" s="8"/>
      <c r="D325" s="8"/>
      <c r="E325" s="8"/>
      <c r="F325" s="8"/>
      <c r="G325" s="8"/>
      <c r="H325" s="8"/>
      <c r="I325" s="8">
        <v>922</v>
      </c>
      <c r="J325" s="8" t="s">
        <v>183</v>
      </c>
      <c r="K325" s="8" t="s">
        <v>182</v>
      </c>
      <c r="L325" s="8"/>
      <c r="M325" s="20"/>
      <c r="N325" s="20"/>
      <c r="O325" s="20"/>
      <c r="P325" s="202"/>
      <c r="Q325" s="150"/>
      <c r="R325" s="350"/>
      <c r="S325" s="247"/>
      <c r="T325" s="150"/>
      <c r="U325" s="85"/>
      <c r="V325" s="85"/>
      <c r="W325" s="85"/>
    </row>
    <row r="326" spans="1:23" ht="15">
      <c r="A326" s="24" t="s">
        <v>471</v>
      </c>
      <c r="B326" s="1"/>
      <c r="C326" s="1"/>
      <c r="D326" s="1"/>
      <c r="E326" s="1"/>
      <c r="F326" s="1"/>
      <c r="G326" s="1"/>
      <c r="H326" s="1"/>
      <c r="I326" s="1">
        <v>922</v>
      </c>
      <c r="J326" s="33">
        <v>3</v>
      </c>
      <c r="K326" s="33" t="s">
        <v>9</v>
      </c>
      <c r="L326" s="33"/>
      <c r="M326" s="34">
        <f aca="true" t="shared" si="139" ref="M326:T327">M327</f>
        <v>198440</v>
      </c>
      <c r="N326" s="34">
        <f t="shared" si="139"/>
        <v>147461</v>
      </c>
      <c r="O326" s="38">
        <f t="shared" si="139"/>
        <v>53000</v>
      </c>
      <c r="P326" s="211">
        <f t="shared" si="139"/>
        <v>40000</v>
      </c>
      <c r="Q326" s="34">
        <f t="shared" si="139"/>
        <v>60000</v>
      </c>
      <c r="R326" s="373">
        <f t="shared" si="139"/>
        <v>40000</v>
      </c>
      <c r="S326" s="270">
        <f t="shared" si="139"/>
        <v>65000</v>
      </c>
      <c r="T326" s="34">
        <f t="shared" si="139"/>
        <v>65000</v>
      </c>
      <c r="U326" s="84">
        <f aca="true" t="shared" si="140" ref="U326:W328">P326/O326*100</f>
        <v>75.47169811320755</v>
      </c>
      <c r="V326" s="84">
        <f t="shared" si="140"/>
        <v>150</v>
      </c>
      <c r="W326" s="84">
        <f t="shared" si="140"/>
        <v>66.66666666666666</v>
      </c>
    </row>
    <row r="327" spans="1:23" ht="14.25">
      <c r="A327" s="24" t="s">
        <v>471</v>
      </c>
      <c r="B327" s="1"/>
      <c r="C327" s="1"/>
      <c r="D327" s="1"/>
      <c r="E327" s="1"/>
      <c r="F327" s="1"/>
      <c r="G327" s="1"/>
      <c r="H327" s="1"/>
      <c r="I327" s="1">
        <v>922</v>
      </c>
      <c r="J327" s="35">
        <v>37</v>
      </c>
      <c r="K327" s="35" t="s">
        <v>107</v>
      </c>
      <c r="L327" s="35"/>
      <c r="M327" s="36">
        <f t="shared" si="139"/>
        <v>198440</v>
      </c>
      <c r="N327" s="36">
        <f t="shared" si="139"/>
        <v>147461</v>
      </c>
      <c r="O327" s="42">
        <f t="shared" si="139"/>
        <v>53000</v>
      </c>
      <c r="P327" s="200">
        <f t="shared" si="139"/>
        <v>40000</v>
      </c>
      <c r="Q327" s="158">
        <f t="shared" si="139"/>
        <v>60000</v>
      </c>
      <c r="R327" s="374">
        <f t="shared" si="139"/>
        <v>40000</v>
      </c>
      <c r="S327" s="245">
        <f t="shared" si="139"/>
        <v>65000</v>
      </c>
      <c r="T327" s="158">
        <f t="shared" si="139"/>
        <v>65000</v>
      </c>
      <c r="U327" s="84">
        <f t="shared" si="140"/>
        <v>75.47169811320755</v>
      </c>
      <c r="V327" s="84">
        <f t="shared" si="140"/>
        <v>150</v>
      </c>
      <c r="W327" s="84">
        <f t="shared" si="140"/>
        <v>66.66666666666666</v>
      </c>
    </row>
    <row r="328" spans="1:23" ht="15" thickBot="1">
      <c r="A328" s="24" t="s">
        <v>471</v>
      </c>
      <c r="B328" s="1"/>
      <c r="C328" s="1">
        <v>2</v>
      </c>
      <c r="D328" s="1"/>
      <c r="E328" s="1"/>
      <c r="F328" s="1">
        <v>4</v>
      </c>
      <c r="G328" s="1"/>
      <c r="H328" s="1"/>
      <c r="I328" s="1">
        <v>922</v>
      </c>
      <c r="J328" s="35">
        <v>3721</v>
      </c>
      <c r="K328" s="35" t="s">
        <v>108</v>
      </c>
      <c r="L328" s="35"/>
      <c r="M328" s="36">
        <v>198440</v>
      </c>
      <c r="N328" s="36">
        <v>147461</v>
      </c>
      <c r="O328" s="42">
        <v>53000</v>
      </c>
      <c r="P328" s="200">
        <v>40000</v>
      </c>
      <c r="Q328" s="158">
        <v>60000</v>
      </c>
      <c r="R328" s="374">
        <v>40000</v>
      </c>
      <c r="S328" s="245">
        <v>65000</v>
      </c>
      <c r="T328" s="158">
        <v>65000</v>
      </c>
      <c r="U328" s="84">
        <f t="shared" si="140"/>
        <v>75.47169811320755</v>
      </c>
      <c r="V328" s="84">
        <f t="shared" si="140"/>
        <v>150</v>
      </c>
      <c r="W328" s="84">
        <f t="shared" si="140"/>
        <v>66.66666666666666</v>
      </c>
    </row>
    <row r="329" spans="1:23" ht="15">
      <c r="A329" s="18"/>
      <c r="B329" s="1"/>
      <c r="C329" s="1"/>
      <c r="D329" s="1"/>
      <c r="E329" s="1"/>
      <c r="F329" s="1"/>
      <c r="G329" s="1"/>
      <c r="H329" s="1"/>
      <c r="I329" s="1"/>
      <c r="J329" s="118"/>
      <c r="K329" s="118" t="s">
        <v>331</v>
      </c>
      <c r="L329" s="118"/>
      <c r="M329" s="119">
        <f aca="true" t="shared" si="141" ref="M329:T329">M326</f>
        <v>198440</v>
      </c>
      <c r="N329" s="119">
        <f t="shared" si="141"/>
        <v>147461</v>
      </c>
      <c r="O329" s="119">
        <f t="shared" si="141"/>
        <v>53000</v>
      </c>
      <c r="P329" s="220">
        <f t="shared" si="141"/>
        <v>40000</v>
      </c>
      <c r="Q329" s="119">
        <f t="shared" si="141"/>
        <v>60000</v>
      </c>
      <c r="R329" s="359">
        <f t="shared" si="141"/>
        <v>40000</v>
      </c>
      <c r="S329" s="256">
        <f t="shared" si="141"/>
        <v>65000</v>
      </c>
      <c r="T329" s="119">
        <f t="shared" si="141"/>
        <v>65000</v>
      </c>
      <c r="U329" s="120"/>
      <c r="V329" s="120"/>
      <c r="W329" s="120"/>
    </row>
    <row r="330" spans="1:23" ht="14.25">
      <c r="A330" s="1"/>
      <c r="B330" s="1"/>
      <c r="C330" s="1"/>
      <c r="D330" s="1"/>
      <c r="E330" s="1"/>
      <c r="F330" s="1"/>
      <c r="G330" s="1"/>
      <c r="H330" s="1"/>
      <c r="I330" s="1"/>
      <c r="J330" s="47"/>
      <c r="K330" s="47"/>
      <c r="L330" s="47"/>
      <c r="M330" s="48"/>
      <c r="N330" s="48"/>
      <c r="O330" s="48"/>
      <c r="P330" s="184"/>
      <c r="Q330" s="162"/>
      <c r="R330" s="361"/>
      <c r="S330" s="258"/>
      <c r="T330" s="162"/>
      <c r="U330" s="91"/>
      <c r="V330" s="91"/>
      <c r="W330" s="91"/>
    </row>
    <row r="331" spans="1:23" ht="14.25">
      <c r="A331" s="7" t="s">
        <v>432</v>
      </c>
      <c r="B331" s="7"/>
      <c r="C331" s="7"/>
      <c r="D331" s="7"/>
      <c r="E331" s="7"/>
      <c r="F331" s="7"/>
      <c r="G331" s="7"/>
      <c r="H331" s="7"/>
      <c r="I331" s="7"/>
      <c r="J331" s="28" t="s">
        <v>185</v>
      </c>
      <c r="K331" s="28" t="s">
        <v>184</v>
      </c>
      <c r="L331" s="28"/>
      <c r="M331" s="19"/>
      <c r="N331" s="19"/>
      <c r="O331" s="19"/>
      <c r="P331" s="180"/>
      <c r="Q331" s="151"/>
      <c r="R331" s="351"/>
      <c r="S331" s="250"/>
      <c r="T331" s="151"/>
      <c r="U331" s="86"/>
      <c r="V331" s="86"/>
      <c r="W331" s="86"/>
    </row>
    <row r="332" spans="1:23" ht="14.25">
      <c r="A332" s="8" t="s">
        <v>472</v>
      </c>
      <c r="B332" s="8"/>
      <c r="C332" s="8"/>
      <c r="D332" s="8"/>
      <c r="E332" s="8"/>
      <c r="F332" s="8"/>
      <c r="G332" s="8"/>
      <c r="H332" s="8"/>
      <c r="I332" s="8">
        <v>1040</v>
      </c>
      <c r="J332" s="8" t="s">
        <v>143</v>
      </c>
      <c r="K332" s="8" t="s">
        <v>186</v>
      </c>
      <c r="L332" s="8"/>
      <c r="M332" s="20"/>
      <c r="N332" s="20"/>
      <c r="O332" s="20"/>
      <c r="P332" s="179"/>
      <c r="Q332" s="150"/>
      <c r="R332" s="350"/>
      <c r="S332" s="247"/>
      <c r="T332" s="150"/>
      <c r="U332" s="85"/>
      <c r="V332" s="85"/>
      <c r="W332" s="85"/>
    </row>
    <row r="333" spans="1:23" ht="15">
      <c r="A333" s="166" t="s">
        <v>472</v>
      </c>
      <c r="B333" s="1"/>
      <c r="C333" s="1"/>
      <c r="D333" s="1"/>
      <c r="E333" s="1"/>
      <c r="F333" s="1"/>
      <c r="G333" s="1"/>
      <c r="H333" s="1"/>
      <c r="I333" s="1">
        <v>1040</v>
      </c>
      <c r="J333" s="33">
        <v>3</v>
      </c>
      <c r="K333" s="33" t="s">
        <v>9</v>
      </c>
      <c r="L333" s="33"/>
      <c r="M333" s="34">
        <f aca="true" t="shared" si="142" ref="M333:T334">M334</f>
        <v>0</v>
      </c>
      <c r="N333" s="34">
        <f t="shared" si="142"/>
        <v>0</v>
      </c>
      <c r="O333" s="34">
        <f t="shared" si="142"/>
        <v>20000</v>
      </c>
      <c r="P333" s="211">
        <f t="shared" si="142"/>
        <v>20000</v>
      </c>
      <c r="Q333" s="34">
        <f t="shared" si="142"/>
        <v>20000</v>
      </c>
      <c r="R333" s="373">
        <f t="shared" si="142"/>
        <v>25000</v>
      </c>
      <c r="S333" s="270">
        <f t="shared" si="142"/>
        <v>25000</v>
      </c>
      <c r="T333" s="34">
        <f t="shared" si="142"/>
        <v>25000</v>
      </c>
      <c r="U333" s="84">
        <f aca="true" t="shared" si="143" ref="U333:W335">P333/O333*100</f>
        <v>100</v>
      </c>
      <c r="V333" s="84">
        <f t="shared" si="143"/>
        <v>100</v>
      </c>
      <c r="W333" s="84">
        <f t="shared" si="143"/>
        <v>125</v>
      </c>
    </row>
    <row r="334" spans="1:23" ht="14.25">
      <c r="A334" s="166" t="s">
        <v>472</v>
      </c>
      <c r="B334" s="1"/>
      <c r="C334" s="1"/>
      <c r="D334" s="1"/>
      <c r="E334" s="1"/>
      <c r="F334" s="1"/>
      <c r="G334" s="1"/>
      <c r="H334" s="1"/>
      <c r="I334" s="1">
        <v>1040</v>
      </c>
      <c r="J334" s="35">
        <v>37</v>
      </c>
      <c r="K334" s="35" t="s">
        <v>109</v>
      </c>
      <c r="L334" s="35"/>
      <c r="M334" s="36">
        <f t="shared" si="142"/>
        <v>0</v>
      </c>
      <c r="N334" s="36">
        <f t="shared" si="142"/>
        <v>0</v>
      </c>
      <c r="O334" s="36">
        <f t="shared" si="142"/>
        <v>20000</v>
      </c>
      <c r="P334" s="200">
        <f t="shared" si="142"/>
        <v>20000</v>
      </c>
      <c r="Q334" s="158">
        <f t="shared" si="142"/>
        <v>20000</v>
      </c>
      <c r="R334" s="374">
        <f t="shared" si="142"/>
        <v>25000</v>
      </c>
      <c r="S334" s="245">
        <f t="shared" si="142"/>
        <v>25000</v>
      </c>
      <c r="T334" s="158">
        <f t="shared" si="142"/>
        <v>25000</v>
      </c>
      <c r="U334" s="84">
        <f t="shared" si="143"/>
        <v>100</v>
      </c>
      <c r="V334" s="84">
        <f t="shared" si="143"/>
        <v>100</v>
      </c>
      <c r="W334" s="84">
        <f t="shared" si="143"/>
        <v>125</v>
      </c>
    </row>
    <row r="335" spans="1:23" ht="15" thickBot="1">
      <c r="A335" s="166" t="s">
        <v>472</v>
      </c>
      <c r="B335" s="1"/>
      <c r="C335" s="1">
        <v>2</v>
      </c>
      <c r="D335" s="1"/>
      <c r="E335" s="1"/>
      <c r="F335" s="1">
        <v>4</v>
      </c>
      <c r="G335" s="1"/>
      <c r="H335" s="1"/>
      <c r="I335" s="1">
        <v>1040</v>
      </c>
      <c r="J335" s="35">
        <v>3721</v>
      </c>
      <c r="K335" s="35" t="s">
        <v>108</v>
      </c>
      <c r="L335" s="35"/>
      <c r="M335" s="36">
        <v>0</v>
      </c>
      <c r="N335" s="36">
        <v>0</v>
      </c>
      <c r="O335" s="36">
        <v>20000</v>
      </c>
      <c r="P335" s="200">
        <v>20000</v>
      </c>
      <c r="Q335" s="158">
        <v>20000</v>
      </c>
      <c r="R335" s="374">
        <v>25000</v>
      </c>
      <c r="S335" s="245">
        <v>25000</v>
      </c>
      <c r="T335" s="158">
        <v>25000</v>
      </c>
      <c r="U335" s="84">
        <f t="shared" si="143"/>
        <v>100</v>
      </c>
      <c r="V335" s="84">
        <f t="shared" si="143"/>
        <v>100</v>
      </c>
      <c r="W335" s="84">
        <f t="shared" si="143"/>
        <v>125</v>
      </c>
    </row>
    <row r="336" spans="1:23" ht="15.75" thickBot="1">
      <c r="A336" s="18"/>
      <c r="B336" s="1"/>
      <c r="C336" s="1"/>
      <c r="D336" s="1"/>
      <c r="E336" s="1"/>
      <c r="F336" s="1"/>
      <c r="G336" s="1"/>
      <c r="H336" s="1"/>
      <c r="I336" s="1"/>
      <c r="J336" s="118"/>
      <c r="K336" s="118" t="s">
        <v>331</v>
      </c>
      <c r="L336" s="118"/>
      <c r="M336" s="119">
        <f aca="true" t="shared" si="144" ref="M336:T336">M333</f>
        <v>0</v>
      </c>
      <c r="N336" s="119">
        <f t="shared" si="144"/>
        <v>0</v>
      </c>
      <c r="O336" s="119">
        <f t="shared" si="144"/>
        <v>20000</v>
      </c>
      <c r="P336" s="220">
        <f t="shared" si="144"/>
        <v>20000</v>
      </c>
      <c r="Q336" s="119">
        <f t="shared" si="144"/>
        <v>20000</v>
      </c>
      <c r="R336" s="359">
        <f t="shared" si="144"/>
        <v>25000</v>
      </c>
      <c r="S336" s="256">
        <f t="shared" si="144"/>
        <v>25000</v>
      </c>
      <c r="T336" s="119">
        <f t="shared" si="144"/>
        <v>25000</v>
      </c>
      <c r="U336" s="120"/>
      <c r="V336" s="120"/>
      <c r="W336" s="120"/>
    </row>
    <row r="337" spans="1:23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05"/>
      <c r="K337" s="105" t="s">
        <v>338</v>
      </c>
      <c r="L337" s="105"/>
      <c r="M337" s="106">
        <f aca="true" t="shared" si="145" ref="M337:T337">M322+M329+M336</f>
        <v>214402</v>
      </c>
      <c r="N337" s="106">
        <f t="shared" si="145"/>
        <v>168815</v>
      </c>
      <c r="O337" s="106">
        <f t="shared" si="145"/>
        <v>95600</v>
      </c>
      <c r="P337" s="217">
        <f t="shared" si="145"/>
        <v>80951</v>
      </c>
      <c r="Q337" s="106">
        <f t="shared" si="145"/>
        <v>102600</v>
      </c>
      <c r="R337" s="353">
        <f t="shared" si="145"/>
        <v>87600</v>
      </c>
      <c r="S337" s="251">
        <f t="shared" si="145"/>
        <v>112600</v>
      </c>
      <c r="T337" s="106">
        <f t="shared" si="145"/>
        <v>112600</v>
      </c>
      <c r="U337" s="107"/>
      <c r="V337" s="107"/>
      <c r="W337" s="107"/>
    </row>
    <row r="338" spans="1:23" ht="15" thickTop="1">
      <c r="A338" s="1"/>
      <c r="B338" s="1"/>
      <c r="C338" s="1"/>
      <c r="D338" s="1"/>
      <c r="E338" s="1"/>
      <c r="F338" s="1"/>
      <c r="G338" s="1"/>
      <c r="H338" s="1"/>
      <c r="I338" s="1"/>
      <c r="J338" s="47"/>
      <c r="K338" s="47"/>
      <c r="L338" s="47"/>
      <c r="M338" s="48"/>
      <c r="N338" s="48"/>
      <c r="O338" s="48"/>
      <c r="P338" s="201"/>
      <c r="Q338" s="162"/>
      <c r="R338" s="361"/>
      <c r="S338" s="258"/>
      <c r="T338" s="162"/>
      <c r="U338" s="91"/>
      <c r="V338" s="91"/>
      <c r="W338" s="91"/>
    </row>
    <row r="339" spans="1:23" ht="14.25">
      <c r="A339" s="24"/>
      <c r="B339" s="24"/>
      <c r="C339" s="24"/>
      <c r="D339" s="24"/>
      <c r="E339" s="24"/>
      <c r="F339" s="24"/>
      <c r="G339" s="24"/>
      <c r="H339" s="24"/>
      <c r="I339" s="24"/>
      <c r="J339" s="29" t="s">
        <v>298</v>
      </c>
      <c r="K339" s="29" t="s">
        <v>187</v>
      </c>
      <c r="L339" s="29"/>
      <c r="M339" s="21"/>
      <c r="N339" s="21"/>
      <c r="O339" s="21"/>
      <c r="P339" s="223"/>
      <c r="Q339" s="154"/>
      <c r="R339" s="357"/>
      <c r="S339" s="254"/>
      <c r="T339" s="154"/>
      <c r="U339" s="89"/>
      <c r="V339" s="89"/>
      <c r="W339" s="89"/>
    </row>
    <row r="340" spans="1:23" ht="14.25">
      <c r="A340" s="24"/>
      <c r="B340" s="24"/>
      <c r="C340" s="24"/>
      <c r="D340" s="24"/>
      <c r="E340" s="24"/>
      <c r="F340" s="24"/>
      <c r="G340" s="24"/>
      <c r="H340" s="24"/>
      <c r="I340" s="24">
        <v>800</v>
      </c>
      <c r="J340" s="24" t="s">
        <v>261</v>
      </c>
      <c r="K340" s="24" t="s">
        <v>390</v>
      </c>
      <c r="L340" s="24"/>
      <c r="M340" s="25"/>
      <c r="N340" s="25"/>
      <c r="O340" s="25"/>
      <c r="P340" s="224"/>
      <c r="Q340" s="152"/>
      <c r="R340" s="358"/>
      <c r="S340" s="255"/>
      <c r="T340" s="152"/>
      <c r="U340" s="90"/>
      <c r="V340" s="90"/>
      <c r="W340" s="90"/>
    </row>
    <row r="341" spans="1:23" ht="14.25">
      <c r="A341" s="7" t="s">
        <v>433</v>
      </c>
      <c r="B341" s="7"/>
      <c r="C341" s="7"/>
      <c r="D341" s="7"/>
      <c r="E341" s="7"/>
      <c r="F341" s="7"/>
      <c r="G341" s="7"/>
      <c r="H341" s="7"/>
      <c r="I341" s="7"/>
      <c r="J341" s="28" t="s">
        <v>189</v>
      </c>
      <c r="K341" s="28" t="s">
        <v>188</v>
      </c>
      <c r="L341" s="28"/>
      <c r="M341" s="19"/>
      <c r="N341" s="19"/>
      <c r="O341" s="19"/>
      <c r="P341" s="203"/>
      <c r="Q341" s="151"/>
      <c r="R341" s="351"/>
      <c r="S341" s="250"/>
      <c r="T341" s="151"/>
      <c r="U341" s="86"/>
      <c r="V341" s="86"/>
      <c r="W341" s="86"/>
    </row>
    <row r="342" spans="1:23" ht="14.25">
      <c r="A342" s="8" t="s">
        <v>473</v>
      </c>
      <c r="B342" s="8"/>
      <c r="C342" s="8"/>
      <c r="D342" s="8"/>
      <c r="E342" s="8"/>
      <c r="F342" s="8"/>
      <c r="G342" s="8"/>
      <c r="H342" s="8"/>
      <c r="I342" s="8">
        <v>820</v>
      </c>
      <c r="J342" s="8" t="s">
        <v>143</v>
      </c>
      <c r="K342" s="8" t="s">
        <v>190</v>
      </c>
      <c r="L342" s="8"/>
      <c r="M342" s="20"/>
      <c r="N342" s="20"/>
      <c r="O342" s="20"/>
      <c r="P342" s="202"/>
      <c r="Q342" s="150"/>
      <c r="R342" s="350"/>
      <c r="S342" s="247"/>
      <c r="T342" s="150"/>
      <c r="U342" s="85"/>
      <c r="V342" s="85"/>
      <c r="W342" s="85"/>
    </row>
    <row r="343" spans="1:23" ht="15">
      <c r="A343" s="24" t="s">
        <v>473</v>
      </c>
      <c r="B343" s="1"/>
      <c r="C343" s="1"/>
      <c r="D343" s="1"/>
      <c r="E343" s="1"/>
      <c r="F343" s="1"/>
      <c r="G343" s="1"/>
      <c r="H343" s="1"/>
      <c r="I343" s="1">
        <v>820</v>
      </c>
      <c r="J343" s="37">
        <v>3</v>
      </c>
      <c r="K343" s="37" t="s">
        <v>9</v>
      </c>
      <c r="L343" s="37"/>
      <c r="M343" s="34">
        <f aca="true" t="shared" si="146" ref="M343:T343">M344+M348</f>
        <v>40250</v>
      </c>
      <c r="N343" s="34">
        <f t="shared" si="146"/>
        <v>52000</v>
      </c>
      <c r="O343" s="38">
        <f t="shared" si="146"/>
        <v>35000</v>
      </c>
      <c r="P343" s="211">
        <f t="shared" si="146"/>
        <v>34000</v>
      </c>
      <c r="Q343" s="34">
        <f t="shared" si="146"/>
        <v>45000</v>
      </c>
      <c r="R343" s="373">
        <f t="shared" si="146"/>
        <v>35000</v>
      </c>
      <c r="S343" s="270">
        <f t="shared" si="146"/>
        <v>45000</v>
      </c>
      <c r="T343" s="34">
        <f t="shared" si="146"/>
        <v>45000</v>
      </c>
      <c r="U343" s="84">
        <f aca="true" t="shared" si="147" ref="U343:U349">P343/O343*100</f>
        <v>97.14285714285714</v>
      </c>
      <c r="V343" s="84">
        <f aca="true" t="shared" si="148" ref="V343:V349">Q343/P343*100</f>
        <v>132.35294117647058</v>
      </c>
      <c r="W343" s="84">
        <f aca="true" t="shared" si="149" ref="W343:W349">R343/Q343*100</f>
        <v>77.77777777777779</v>
      </c>
    </row>
    <row r="344" spans="1:23" ht="14.25">
      <c r="A344" s="24" t="s">
        <v>473</v>
      </c>
      <c r="B344" s="1"/>
      <c r="C344" s="1"/>
      <c r="D344" s="1"/>
      <c r="E344" s="1"/>
      <c r="F344" s="1"/>
      <c r="G344" s="1"/>
      <c r="H344" s="1"/>
      <c r="I344" s="1">
        <v>820</v>
      </c>
      <c r="J344" s="41">
        <v>32</v>
      </c>
      <c r="K344" s="229" t="s">
        <v>43</v>
      </c>
      <c r="L344" s="230"/>
      <c r="M344" s="36">
        <f aca="true" t="shared" si="150" ref="M344:T344">M345+M346</f>
        <v>0</v>
      </c>
      <c r="N344" s="36">
        <f t="shared" si="150"/>
        <v>0</v>
      </c>
      <c r="O344" s="42">
        <f t="shared" si="150"/>
        <v>0</v>
      </c>
      <c r="P344" s="200">
        <f t="shared" si="150"/>
        <v>0</v>
      </c>
      <c r="Q344" s="158">
        <f t="shared" si="150"/>
        <v>0</v>
      </c>
      <c r="R344" s="374">
        <f t="shared" si="150"/>
        <v>0</v>
      </c>
      <c r="S344" s="245">
        <f t="shared" si="150"/>
        <v>0</v>
      </c>
      <c r="T344" s="158">
        <f t="shared" si="150"/>
        <v>0</v>
      </c>
      <c r="U344" s="84" t="e">
        <f t="shared" si="147"/>
        <v>#DIV/0!</v>
      </c>
      <c r="V344" s="84" t="e">
        <f t="shared" si="148"/>
        <v>#DIV/0!</v>
      </c>
      <c r="W344" s="84" t="e">
        <f t="shared" si="149"/>
        <v>#DIV/0!</v>
      </c>
    </row>
    <row r="345" spans="1:23" ht="14.25">
      <c r="A345" s="24" t="s">
        <v>473</v>
      </c>
      <c r="B345" s="1"/>
      <c r="C345" s="1"/>
      <c r="D345" s="1"/>
      <c r="E345" s="1"/>
      <c r="F345" s="1"/>
      <c r="G345" s="1"/>
      <c r="H345" s="1"/>
      <c r="I345" s="1">
        <v>820</v>
      </c>
      <c r="J345" s="231">
        <v>322</v>
      </c>
      <c r="K345" s="231" t="s">
        <v>100</v>
      </c>
      <c r="L345" s="231"/>
      <c r="M345" s="36">
        <v>0</v>
      </c>
      <c r="N345" s="36">
        <v>0</v>
      </c>
      <c r="O345" s="42">
        <v>0</v>
      </c>
      <c r="P345" s="200">
        <v>0</v>
      </c>
      <c r="Q345" s="158">
        <v>0</v>
      </c>
      <c r="R345" s="374">
        <v>0</v>
      </c>
      <c r="S345" s="245">
        <v>0</v>
      </c>
      <c r="T345" s="158">
        <v>0</v>
      </c>
      <c r="U345" s="84" t="e">
        <f t="shared" si="147"/>
        <v>#DIV/0!</v>
      </c>
      <c r="V345" s="84" t="e">
        <f t="shared" si="148"/>
        <v>#DIV/0!</v>
      </c>
      <c r="W345" s="84" t="e">
        <f t="shared" si="149"/>
        <v>#DIV/0!</v>
      </c>
    </row>
    <row r="346" spans="1:23" ht="14.25">
      <c r="A346" s="24" t="s">
        <v>473</v>
      </c>
      <c r="B346" s="1"/>
      <c r="C346" s="1"/>
      <c r="D346" s="1"/>
      <c r="E346" s="1"/>
      <c r="F346" s="1"/>
      <c r="G346" s="1"/>
      <c r="H346" s="1"/>
      <c r="I346" s="1">
        <v>820</v>
      </c>
      <c r="J346" s="231">
        <v>323</v>
      </c>
      <c r="K346" s="231" t="s">
        <v>46</v>
      </c>
      <c r="L346" s="231"/>
      <c r="M346" s="36">
        <v>0</v>
      </c>
      <c r="N346" s="36">
        <v>0</v>
      </c>
      <c r="O346" s="42">
        <v>0</v>
      </c>
      <c r="P346" s="200">
        <v>0</v>
      </c>
      <c r="Q346" s="158">
        <v>0</v>
      </c>
      <c r="R346" s="374">
        <v>0</v>
      </c>
      <c r="S346" s="245">
        <v>0</v>
      </c>
      <c r="T346" s="158">
        <v>0</v>
      </c>
      <c r="U346" s="84" t="e">
        <f t="shared" si="147"/>
        <v>#DIV/0!</v>
      </c>
      <c r="V346" s="84" t="e">
        <f t="shared" si="148"/>
        <v>#DIV/0!</v>
      </c>
      <c r="W346" s="84" t="e">
        <f t="shared" si="149"/>
        <v>#DIV/0!</v>
      </c>
    </row>
    <row r="347" spans="1:23" ht="14.25">
      <c r="A347" s="24" t="s">
        <v>473</v>
      </c>
      <c r="B347" s="1"/>
      <c r="C347" s="1"/>
      <c r="D347" s="1"/>
      <c r="E347" s="1"/>
      <c r="F347" s="1"/>
      <c r="G347" s="1"/>
      <c r="H347" s="1"/>
      <c r="I347" s="1">
        <v>820</v>
      </c>
      <c r="J347" s="231">
        <v>329</v>
      </c>
      <c r="K347" s="231" t="s">
        <v>110</v>
      </c>
      <c r="L347" s="231"/>
      <c r="M347" s="36">
        <v>0</v>
      </c>
      <c r="N347" s="36">
        <v>0</v>
      </c>
      <c r="O347" s="42">
        <v>0</v>
      </c>
      <c r="P347" s="200">
        <v>0</v>
      </c>
      <c r="Q347" s="158">
        <v>0</v>
      </c>
      <c r="R347" s="374">
        <v>0</v>
      </c>
      <c r="S347" s="245">
        <v>0</v>
      </c>
      <c r="T347" s="158">
        <v>0</v>
      </c>
      <c r="U347" s="84" t="e">
        <f t="shared" si="147"/>
        <v>#DIV/0!</v>
      </c>
      <c r="V347" s="84" t="e">
        <f t="shared" si="148"/>
        <v>#DIV/0!</v>
      </c>
      <c r="W347" s="84" t="e">
        <f t="shared" si="149"/>
        <v>#DIV/0!</v>
      </c>
    </row>
    <row r="348" spans="1:23" ht="14.25">
      <c r="A348" s="24" t="s">
        <v>473</v>
      </c>
      <c r="B348" s="1"/>
      <c r="C348" s="1"/>
      <c r="D348" s="1"/>
      <c r="E348" s="1"/>
      <c r="F348" s="1"/>
      <c r="G348" s="1"/>
      <c r="H348" s="1"/>
      <c r="I348" s="1">
        <v>820</v>
      </c>
      <c r="J348" s="41">
        <v>38</v>
      </c>
      <c r="K348" s="229" t="s">
        <v>270</v>
      </c>
      <c r="L348" s="230"/>
      <c r="M348" s="36">
        <f aca="true" t="shared" si="151" ref="M348:T348">M349</f>
        <v>40250</v>
      </c>
      <c r="N348" s="36">
        <f t="shared" si="151"/>
        <v>52000</v>
      </c>
      <c r="O348" s="42">
        <f t="shared" si="151"/>
        <v>35000</v>
      </c>
      <c r="P348" s="200">
        <f t="shared" si="151"/>
        <v>34000</v>
      </c>
      <c r="Q348" s="158">
        <f t="shared" si="151"/>
        <v>45000</v>
      </c>
      <c r="R348" s="374">
        <f t="shared" si="151"/>
        <v>35000</v>
      </c>
      <c r="S348" s="245">
        <f t="shared" si="151"/>
        <v>45000</v>
      </c>
      <c r="T348" s="158">
        <f t="shared" si="151"/>
        <v>45000</v>
      </c>
      <c r="U348" s="84">
        <f t="shared" si="147"/>
        <v>97.14285714285714</v>
      </c>
      <c r="V348" s="84">
        <f t="shared" si="148"/>
        <v>132.35294117647058</v>
      </c>
      <c r="W348" s="84">
        <f t="shared" si="149"/>
        <v>77.77777777777779</v>
      </c>
    </row>
    <row r="349" spans="1:23" ht="15" thickBot="1">
      <c r="A349" s="24" t="s">
        <v>473</v>
      </c>
      <c r="B349" s="1">
        <v>1</v>
      </c>
      <c r="C349" s="1">
        <v>2</v>
      </c>
      <c r="D349" s="1"/>
      <c r="E349" s="1">
        <v>4</v>
      </c>
      <c r="F349" s="1"/>
      <c r="G349" s="1"/>
      <c r="H349" s="1"/>
      <c r="I349" s="1"/>
      <c r="J349" s="41">
        <v>3811</v>
      </c>
      <c r="K349" s="41" t="s">
        <v>244</v>
      </c>
      <c r="L349" s="41"/>
      <c r="M349" s="36">
        <v>40250</v>
      </c>
      <c r="N349" s="36">
        <v>52000</v>
      </c>
      <c r="O349" s="42">
        <v>35000</v>
      </c>
      <c r="P349" s="200">
        <v>34000</v>
      </c>
      <c r="Q349" s="158">
        <v>45000</v>
      </c>
      <c r="R349" s="374">
        <v>35000</v>
      </c>
      <c r="S349" s="245">
        <v>45000</v>
      </c>
      <c r="T349" s="158">
        <v>45000</v>
      </c>
      <c r="U349" s="84">
        <f t="shared" si="147"/>
        <v>97.14285714285714</v>
      </c>
      <c r="V349" s="84">
        <f t="shared" si="148"/>
        <v>132.35294117647058</v>
      </c>
      <c r="W349" s="84">
        <f t="shared" si="149"/>
        <v>77.77777777777779</v>
      </c>
    </row>
    <row r="350" spans="1:23" ht="15">
      <c r="A350" s="18"/>
      <c r="B350" s="1"/>
      <c r="C350" s="1"/>
      <c r="D350" s="1"/>
      <c r="E350" s="1"/>
      <c r="F350" s="1"/>
      <c r="G350" s="1"/>
      <c r="H350" s="1"/>
      <c r="I350" s="1"/>
      <c r="J350" s="118"/>
      <c r="K350" s="118" t="s">
        <v>331</v>
      </c>
      <c r="L350" s="118"/>
      <c r="M350" s="119">
        <f aca="true" t="shared" si="152" ref="M350:T350">M343</f>
        <v>40250</v>
      </c>
      <c r="N350" s="119">
        <f t="shared" si="152"/>
        <v>52000</v>
      </c>
      <c r="O350" s="119">
        <f t="shared" si="152"/>
        <v>35000</v>
      </c>
      <c r="P350" s="220">
        <f t="shared" si="152"/>
        <v>34000</v>
      </c>
      <c r="Q350" s="119">
        <f t="shared" si="152"/>
        <v>45000</v>
      </c>
      <c r="R350" s="359">
        <f t="shared" si="152"/>
        <v>35000</v>
      </c>
      <c r="S350" s="256">
        <f t="shared" si="152"/>
        <v>45000</v>
      </c>
      <c r="T350" s="119">
        <f t="shared" si="152"/>
        <v>45000</v>
      </c>
      <c r="U350" s="120"/>
      <c r="V350" s="120"/>
      <c r="W350" s="120"/>
    </row>
    <row r="351" spans="1:23" ht="14.25">
      <c r="A351" s="1"/>
      <c r="B351" s="1"/>
      <c r="C351" s="1"/>
      <c r="D351" s="1"/>
      <c r="E351" s="1"/>
      <c r="F351" s="1"/>
      <c r="G351" s="1"/>
      <c r="H351" s="1"/>
      <c r="I351" s="1"/>
      <c r="J351" s="47"/>
      <c r="K351" s="47"/>
      <c r="L351" s="47"/>
      <c r="M351" s="48"/>
      <c r="N351" s="48"/>
      <c r="O351" s="48"/>
      <c r="P351" s="201"/>
      <c r="Q351" s="162"/>
      <c r="R351" s="361"/>
      <c r="S351" s="258"/>
      <c r="T351" s="162"/>
      <c r="U351" s="91"/>
      <c r="V351" s="91"/>
      <c r="W351" s="91"/>
    </row>
    <row r="352" spans="1:23" ht="14.25">
      <c r="A352" s="8" t="s">
        <v>474</v>
      </c>
      <c r="B352" s="8"/>
      <c r="C352" s="8"/>
      <c r="D352" s="8"/>
      <c r="E352" s="8"/>
      <c r="F352" s="8"/>
      <c r="G352" s="8"/>
      <c r="H352" s="8"/>
      <c r="I352" s="8">
        <v>820</v>
      </c>
      <c r="J352" s="8" t="s">
        <v>143</v>
      </c>
      <c r="K352" s="8" t="s">
        <v>191</v>
      </c>
      <c r="L352" s="8"/>
      <c r="M352" s="20"/>
      <c r="N352" s="20"/>
      <c r="O352" s="20"/>
      <c r="P352" s="202"/>
      <c r="Q352" s="150"/>
      <c r="R352" s="350"/>
      <c r="S352" s="247"/>
      <c r="T352" s="150"/>
      <c r="U352" s="85"/>
      <c r="V352" s="85"/>
      <c r="W352" s="85"/>
    </row>
    <row r="353" spans="1:23" ht="15">
      <c r="A353" s="166" t="s">
        <v>474</v>
      </c>
      <c r="B353" s="1"/>
      <c r="C353" s="1"/>
      <c r="D353" s="1"/>
      <c r="E353" s="1"/>
      <c r="F353" s="1"/>
      <c r="G353" s="1"/>
      <c r="H353" s="1"/>
      <c r="I353" s="1">
        <v>820</v>
      </c>
      <c r="J353" s="33">
        <v>3</v>
      </c>
      <c r="K353" s="33" t="s">
        <v>9</v>
      </c>
      <c r="L353" s="33"/>
      <c r="M353" s="34">
        <f aca="true" t="shared" si="153" ref="M353:T354">M354</f>
        <v>0</v>
      </c>
      <c r="N353" s="34">
        <f t="shared" si="153"/>
        <v>0</v>
      </c>
      <c r="O353" s="34">
        <f t="shared" si="153"/>
        <v>5000</v>
      </c>
      <c r="P353" s="211">
        <f t="shared" si="153"/>
        <v>5000</v>
      </c>
      <c r="Q353" s="34">
        <f t="shared" si="153"/>
        <v>10000</v>
      </c>
      <c r="R353" s="373">
        <f t="shared" si="153"/>
        <v>5000</v>
      </c>
      <c r="S353" s="270">
        <f t="shared" si="153"/>
        <v>10000</v>
      </c>
      <c r="T353" s="34">
        <f t="shared" si="153"/>
        <v>10000</v>
      </c>
      <c r="U353" s="84">
        <f aca="true" t="shared" si="154" ref="U353:W355">P353/O353*100</f>
        <v>100</v>
      </c>
      <c r="V353" s="84">
        <f t="shared" si="154"/>
        <v>200</v>
      </c>
      <c r="W353" s="84">
        <f t="shared" si="154"/>
        <v>50</v>
      </c>
    </row>
    <row r="354" spans="1:23" ht="14.25">
      <c r="A354" s="166" t="s">
        <v>474</v>
      </c>
      <c r="B354" s="1"/>
      <c r="C354" s="1"/>
      <c r="D354" s="1"/>
      <c r="E354" s="1"/>
      <c r="F354" s="1"/>
      <c r="G354" s="1"/>
      <c r="H354" s="1"/>
      <c r="I354" s="1">
        <v>820</v>
      </c>
      <c r="J354" s="35">
        <v>38</v>
      </c>
      <c r="K354" s="35" t="s">
        <v>54</v>
      </c>
      <c r="L354" s="35"/>
      <c r="M354" s="36">
        <f t="shared" si="153"/>
        <v>0</v>
      </c>
      <c r="N354" s="36">
        <f t="shared" si="153"/>
        <v>0</v>
      </c>
      <c r="O354" s="36">
        <f t="shared" si="153"/>
        <v>5000</v>
      </c>
      <c r="P354" s="200">
        <f t="shared" si="153"/>
        <v>5000</v>
      </c>
      <c r="Q354" s="158">
        <f t="shared" si="153"/>
        <v>10000</v>
      </c>
      <c r="R354" s="374">
        <f t="shared" si="153"/>
        <v>5000</v>
      </c>
      <c r="S354" s="245">
        <f t="shared" si="153"/>
        <v>10000</v>
      </c>
      <c r="T354" s="158">
        <f t="shared" si="153"/>
        <v>10000</v>
      </c>
      <c r="U354" s="84">
        <f t="shared" si="154"/>
        <v>100</v>
      </c>
      <c r="V354" s="84">
        <f t="shared" si="154"/>
        <v>200</v>
      </c>
      <c r="W354" s="84">
        <f t="shared" si="154"/>
        <v>50</v>
      </c>
    </row>
    <row r="355" spans="1:23" ht="15" thickBot="1">
      <c r="A355" s="166" t="s">
        <v>474</v>
      </c>
      <c r="B355" s="1">
        <v>1</v>
      </c>
      <c r="C355" s="1">
        <v>2</v>
      </c>
      <c r="D355" s="1"/>
      <c r="E355" s="1">
        <v>4</v>
      </c>
      <c r="F355" s="1"/>
      <c r="G355" s="1"/>
      <c r="H355" s="1"/>
      <c r="I355" s="1">
        <v>820</v>
      </c>
      <c r="J355" s="55">
        <v>381</v>
      </c>
      <c r="K355" s="81" t="s">
        <v>55</v>
      </c>
      <c r="L355" s="82"/>
      <c r="M355" s="36">
        <v>0</v>
      </c>
      <c r="N355" s="36">
        <v>0</v>
      </c>
      <c r="O355" s="36">
        <v>5000</v>
      </c>
      <c r="P355" s="200">
        <v>5000</v>
      </c>
      <c r="Q355" s="158">
        <v>10000</v>
      </c>
      <c r="R355" s="374">
        <v>5000</v>
      </c>
      <c r="S355" s="245">
        <v>10000</v>
      </c>
      <c r="T355" s="158">
        <v>10000</v>
      </c>
      <c r="U355" s="84">
        <f t="shared" si="154"/>
        <v>100</v>
      </c>
      <c r="V355" s="84">
        <f t="shared" si="154"/>
        <v>200</v>
      </c>
      <c r="W355" s="84">
        <f t="shared" si="154"/>
        <v>50</v>
      </c>
    </row>
    <row r="356" spans="1:23" ht="15">
      <c r="A356" s="18"/>
      <c r="B356" s="1"/>
      <c r="C356" s="1"/>
      <c r="D356" s="1"/>
      <c r="E356" s="1"/>
      <c r="F356" s="1"/>
      <c r="G356" s="1"/>
      <c r="H356" s="1"/>
      <c r="I356" s="1"/>
      <c r="J356" s="118"/>
      <c r="K356" s="118" t="s">
        <v>331</v>
      </c>
      <c r="L356" s="118"/>
      <c r="M356" s="119">
        <f aca="true" t="shared" si="155" ref="M356:T356">M353</f>
        <v>0</v>
      </c>
      <c r="N356" s="119">
        <f t="shared" si="155"/>
        <v>0</v>
      </c>
      <c r="O356" s="119">
        <f t="shared" si="155"/>
        <v>5000</v>
      </c>
      <c r="P356" s="220">
        <f t="shared" si="155"/>
        <v>5000</v>
      </c>
      <c r="Q356" s="119">
        <f t="shared" si="155"/>
        <v>10000</v>
      </c>
      <c r="R356" s="359">
        <f t="shared" si="155"/>
        <v>5000</v>
      </c>
      <c r="S356" s="256">
        <f t="shared" si="155"/>
        <v>10000</v>
      </c>
      <c r="T356" s="119">
        <f t="shared" si="155"/>
        <v>10000</v>
      </c>
      <c r="U356" s="120"/>
      <c r="V356" s="120"/>
      <c r="W356" s="120"/>
    </row>
    <row r="357" spans="1:23" ht="14.25">
      <c r="A357" s="1"/>
      <c r="B357" s="1"/>
      <c r="C357" s="1"/>
      <c r="D357" s="1"/>
      <c r="E357" s="1"/>
      <c r="F357" s="1"/>
      <c r="G357" s="1"/>
      <c r="H357" s="1"/>
      <c r="I357" s="1"/>
      <c r="J357" s="100"/>
      <c r="K357" s="100"/>
      <c r="L357" s="100"/>
      <c r="M357" s="48"/>
      <c r="N357" s="48"/>
      <c r="O357" s="48"/>
      <c r="P357" s="201"/>
      <c r="Q357" s="162"/>
      <c r="R357" s="361"/>
      <c r="S357" s="258"/>
      <c r="T357" s="162"/>
      <c r="U357" s="91"/>
      <c r="V357" s="91"/>
      <c r="W357" s="91"/>
    </row>
    <row r="358" spans="1:23" ht="14.25">
      <c r="A358" s="8" t="s">
        <v>475</v>
      </c>
      <c r="B358" s="8"/>
      <c r="C358" s="8"/>
      <c r="D358" s="8"/>
      <c r="E358" s="8"/>
      <c r="F358" s="8"/>
      <c r="G358" s="8"/>
      <c r="H358" s="8"/>
      <c r="I358" s="8">
        <v>840</v>
      </c>
      <c r="J358" s="8" t="s">
        <v>143</v>
      </c>
      <c r="K358" s="8" t="s">
        <v>192</v>
      </c>
      <c r="L358" s="8"/>
      <c r="M358" s="20"/>
      <c r="N358" s="20"/>
      <c r="O358" s="20"/>
      <c r="P358" s="202"/>
      <c r="Q358" s="150"/>
      <c r="R358" s="350"/>
      <c r="S358" s="247"/>
      <c r="T358" s="150"/>
      <c r="U358" s="85"/>
      <c r="V358" s="85"/>
      <c r="W358" s="85"/>
    </row>
    <row r="359" spans="1:23" ht="15">
      <c r="A359" s="24" t="s">
        <v>475</v>
      </c>
      <c r="B359" s="1"/>
      <c r="C359" s="1"/>
      <c r="D359" s="1"/>
      <c r="E359" s="1"/>
      <c r="F359" s="1"/>
      <c r="G359" s="1"/>
      <c r="H359" s="1"/>
      <c r="I359" s="1">
        <v>840</v>
      </c>
      <c r="J359" s="33">
        <v>3</v>
      </c>
      <c r="K359" s="33" t="s">
        <v>9</v>
      </c>
      <c r="L359" s="33"/>
      <c r="M359" s="34">
        <f aca="true" t="shared" si="156" ref="M359:T360">M360</f>
        <v>21004</v>
      </c>
      <c r="N359" s="34">
        <f t="shared" si="156"/>
        <v>10000</v>
      </c>
      <c r="O359" s="38">
        <f t="shared" si="156"/>
        <v>10000</v>
      </c>
      <c r="P359" s="211">
        <f t="shared" si="156"/>
        <v>10000</v>
      </c>
      <c r="Q359" s="34">
        <f t="shared" si="156"/>
        <v>10000</v>
      </c>
      <c r="R359" s="373">
        <f t="shared" si="156"/>
        <v>10000</v>
      </c>
      <c r="S359" s="270">
        <f t="shared" si="156"/>
        <v>20000</v>
      </c>
      <c r="T359" s="34">
        <f t="shared" si="156"/>
        <v>20000</v>
      </c>
      <c r="U359" s="84">
        <f aca="true" t="shared" si="157" ref="U359:W361">P359/O359*100</f>
        <v>100</v>
      </c>
      <c r="V359" s="84">
        <f t="shared" si="157"/>
        <v>100</v>
      </c>
      <c r="W359" s="84">
        <f t="shared" si="157"/>
        <v>100</v>
      </c>
    </row>
    <row r="360" spans="1:23" ht="14.25">
      <c r="A360" s="24" t="s">
        <v>475</v>
      </c>
      <c r="B360" s="1"/>
      <c r="C360" s="1"/>
      <c r="D360" s="1"/>
      <c r="E360" s="1"/>
      <c r="F360" s="1"/>
      <c r="G360" s="1"/>
      <c r="H360" s="1"/>
      <c r="I360" s="1">
        <v>840</v>
      </c>
      <c r="J360" s="35">
        <v>38</v>
      </c>
      <c r="K360" s="35" t="s">
        <v>54</v>
      </c>
      <c r="L360" s="35"/>
      <c r="M360" s="36">
        <f t="shared" si="156"/>
        <v>21004</v>
      </c>
      <c r="N360" s="36">
        <f t="shared" si="156"/>
        <v>10000</v>
      </c>
      <c r="O360" s="42">
        <f t="shared" si="156"/>
        <v>10000</v>
      </c>
      <c r="P360" s="200">
        <f t="shared" si="156"/>
        <v>10000</v>
      </c>
      <c r="Q360" s="158">
        <f t="shared" si="156"/>
        <v>10000</v>
      </c>
      <c r="R360" s="374">
        <f t="shared" si="156"/>
        <v>10000</v>
      </c>
      <c r="S360" s="245">
        <f t="shared" si="156"/>
        <v>20000</v>
      </c>
      <c r="T360" s="158">
        <f t="shared" si="156"/>
        <v>20000</v>
      </c>
      <c r="U360" s="84">
        <f t="shared" si="157"/>
        <v>100</v>
      </c>
      <c r="V360" s="84">
        <f t="shared" si="157"/>
        <v>100</v>
      </c>
      <c r="W360" s="84">
        <f t="shared" si="157"/>
        <v>100</v>
      </c>
    </row>
    <row r="361" spans="1:23" ht="15" thickBot="1">
      <c r="A361" s="24" t="s">
        <v>475</v>
      </c>
      <c r="B361" s="1">
        <v>1</v>
      </c>
      <c r="C361" s="1">
        <v>2</v>
      </c>
      <c r="D361" s="1"/>
      <c r="E361" s="1">
        <v>4</v>
      </c>
      <c r="F361" s="1"/>
      <c r="G361" s="1"/>
      <c r="H361" s="1"/>
      <c r="I361" s="1">
        <v>840</v>
      </c>
      <c r="J361" s="35">
        <v>3811</v>
      </c>
      <c r="K361" s="35" t="s">
        <v>244</v>
      </c>
      <c r="L361" s="35"/>
      <c r="M361" s="36">
        <v>21004</v>
      </c>
      <c r="N361" s="36">
        <v>10000</v>
      </c>
      <c r="O361" s="42">
        <v>10000</v>
      </c>
      <c r="P361" s="200">
        <v>10000</v>
      </c>
      <c r="Q361" s="158">
        <v>10000</v>
      </c>
      <c r="R361" s="374">
        <v>10000</v>
      </c>
      <c r="S361" s="245">
        <v>20000</v>
      </c>
      <c r="T361" s="158">
        <v>20000</v>
      </c>
      <c r="U361" s="84">
        <f t="shared" si="157"/>
        <v>100</v>
      </c>
      <c r="V361" s="84">
        <f t="shared" si="157"/>
        <v>100</v>
      </c>
      <c r="W361" s="84">
        <f t="shared" si="157"/>
        <v>100</v>
      </c>
    </row>
    <row r="362" spans="1:23" ht="15">
      <c r="A362" s="18"/>
      <c r="B362" s="1"/>
      <c r="C362" s="1"/>
      <c r="D362" s="1"/>
      <c r="E362" s="1"/>
      <c r="F362" s="1"/>
      <c r="G362" s="1"/>
      <c r="H362" s="1"/>
      <c r="I362" s="1"/>
      <c r="J362" s="118"/>
      <c r="K362" s="118" t="s">
        <v>331</v>
      </c>
      <c r="L362" s="118"/>
      <c r="M362" s="119">
        <f aca="true" t="shared" si="158" ref="M362:T362">M359</f>
        <v>21004</v>
      </c>
      <c r="N362" s="119">
        <f t="shared" si="158"/>
        <v>10000</v>
      </c>
      <c r="O362" s="119">
        <f t="shared" si="158"/>
        <v>10000</v>
      </c>
      <c r="P362" s="220">
        <f t="shared" si="158"/>
        <v>10000</v>
      </c>
      <c r="Q362" s="119">
        <f t="shared" si="158"/>
        <v>10000</v>
      </c>
      <c r="R362" s="359">
        <f t="shared" si="158"/>
        <v>10000</v>
      </c>
      <c r="S362" s="256">
        <f t="shared" si="158"/>
        <v>20000</v>
      </c>
      <c r="T362" s="119">
        <f t="shared" si="158"/>
        <v>20000</v>
      </c>
      <c r="U362" s="120"/>
      <c r="V362" s="120"/>
      <c r="W362" s="120"/>
    </row>
    <row r="363" spans="1:23" ht="14.25">
      <c r="A363" s="1"/>
      <c r="B363" s="1"/>
      <c r="C363" s="1"/>
      <c r="D363" s="1"/>
      <c r="E363" s="1"/>
      <c r="F363" s="1"/>
      <c r="G363" s="1"/>
      <c r="H363" s="1"/>
      <c r="I363" s="1"/>
      <c r="J363" s="47"/>
      <c r="K363" s="47"/>
      <c r="L363" s="47"/>
      <c r="M363" s="48"/>
      <c r="N363" s="48"/>
      <c r="O363" s="48"/>
      <c r="P363" s="201"/>
      <c r="Q363" s="162"/>
      <c r="R363" s="361"/>
      <c r="S363" s="258"/>
      <c r="T363" s="162"/>
      <c r="U363" s="91"/>
      <c r="V363" s="91"/>
      <c r="W363" s="91"/>
    </row>
    <row r="364" spans="1:23" ht="14.25">
      <c r="A364" s="7" t="s">
        <v>434</v>
      </c>
      <c r="B364" s="7"/>
      <c r="C364" s="7"/>
      <c r="D364" s="7"/>
      <c r="E364" s="7"/>
      <c r="F364" s="7"/>
      <c r="G364" s="7"/>
      <c r="H364" s="7"/>
      <c r="I364" s="7"/>
      <c r="J364" s="28" t="s">
        <v>196</v>
      </c>
      <c r="K364" s="28" t="s">
        <v>380</v>
      </c>
      <c r="L364" s="28"/>
      <c r="M364" s="19"/>
      <c r="N364" s="19"/>
      <c r="O364" s="19"/>
      <c r="P364" s="203"/>
      <c r="Q364" s="151"/>
      <c r="R364" s="351"/>
      <c r="S364" s="250"/>
      <c r="T364" s="151"/>
      <c r="U364" s="86"/>
      <c r="V364" s="86"/>
      <c r="W364" s="86"/>
    </row>
    <row r="365" spans="1:23" s="31" customFormat="1" ht="14.25">
      <c r="A365" s="8" t="s">
        <v>476</v>
      </c>
      <c r="B365" s="8"/>
      <c r="C365" s="8"/>
      <c r="D365" s="8"/>
      <c r="E365" s="8"/>
      <c r="F365" s="8"/>
      <c r="G365" s="8"/>
      <c r="H365" s="8"/>
      <c r="I365" s="8">
        <v>1080</v>
      </c>
      <c r="J365" s="8" t="s">
        <v>96</v>
      </c>
      <c r="K365" s="8" t="s">
        <v>259</v>
      </c>
      <c r="L365" s="8"/>
      <c r="M365" s="20"/>
      <c r="N365" s="20"/>
      <c r="O365" s="20"/>
      <c r="P365" s="202"/>
      <c r="Q365" s="150"/>
      <c r="R365" s="350"/>
      <c r="S365" s="247"/>
      <c r="T365" s="150"/>
      <c r="U365" s="85"/>
      <c r="V365" s="85"/>
      <c r="W365" s="85"/>
    </row>
    <row r="366" spans="1:23" s="31" customFormat="1" ht="15">
      <c r="A366" s="24" t="s">
        <v>476</v>
      </c>
      <c r="B366" s="24"/>
      <c r="C366" s="24"/>
      <c r="D366" s="24"/>
      <c r="E366" s="24"/>
      <c r="F366" s="24"/>
      <c r="G366" s="24"/>
      <c r="H366" s="24"/>
      <c r="I366" s="24">
        <v>1080</v>
      </c>
      <c r="J366" s="37">
        <v>3</v>
      </c>
      <c r="K366" s="37" t="s">
        <v>9</v>
      </c>
      <c r="L366" s="41"/>
      <c r="M366" s="38">
        <f aca="true" t="shared" si="159" ref="M366:T367">M367</f>
        <v>0</v>
      </c>
      <c r="N366" s="38">
        <f t="shared" si="159"/>
        <v>0</v>
      </c>
      <c r="O366" s="38">
        <f t="shared" si="159"/>
        <v>0</v>
      </c>
      <c r="P366" s="211">
        <f t="shared" si="159"/>
        <v>1500</v>
      </c>
      <c r="Q366" s="38">
        <f t="shared" si="159"/>
        <v>4000</v>
      </c>
      <c r="R366" s="373">
        <f t="shared" si="159"/>
        <v>1500</v>
      </c>
      <c r="S366" s="270">
        <f t="shared" si="159"/>
        <v>4000</v>
      </c>
      <c r="T366" s="34">
        <f t="shared" si="159"/>
        <v>4000</v>
      </c>
      <c r="U366" s="84" t="e">
        <f aca="true" t="shared" si="160" ref="U366:W368">P366/O366*100</f>
        <v>#DIV/0!</v>
      </c>
      <c r="V366" s="84">
        <f t="shared" si="160"/>
        <v>266.66666666666663</v>
      </c>
      <c r="W366" s="84">
        <f t="shared" si="160"/>
        <v>37.5</v>
      </c>
    </row>
    <row r="367" spans="1:23" s="31" customFormat="1" ht="14.25">
      <c r="A367" s="24" t="s">
        <v>476</v>
      </c>
      <c r="B367" s="24"/>
      <c r="C367" s="24"/>
      <c r="D367" s="24"/>
      <c r="E367" s="24"/>
      <c r="F367" s="24"/>
      <c r="G367" s="24"/>
      <c r="H367" s="24"/>
      <c r="I367" s="24">
        <v>1080</v>
      </c>
      <c r="J367" s="41">
        <v>38</v>
      </c>
      <c r="K367" s="41" t="s">
        <v>54</v>
      </c>
      <c r="L367" s="41"/>
      <c r="M367" s="42">
        <v>0</v>
      </c>
      <c r="N367" s="42">
        <v>0</v>
      </c>
      <c r="O367" s="42">
        <v>0</v>
      </c>
      <c r="P367" s="200">
        <f>P368</f>
        <v>1500</v>
      </c>
      <c r="Q367" s="83">
        <f t="shared" si="159"/>
        <v>4000</v>
      </c>
      <c r="R367" s="374">
        <f t="shared" si="159"/>
        <v>1500</v>
      </c>
      <c r="S367" s="245">
        <f t="shared" si="159"/>
        <v>4000</v>
      </c>
      <c r="T367" s="158">
        <f t="shared" si="159"/>
        <v>4000</v>
      </c>
      <c r="U367" s="84" t="e">
        <f t="shared" si="160"/>
        <v>#DIV/0!</v>
      </c>
      <c r="V367" s="84">
        <f t="shared" si="160"/>
        <v>266.66666666666663</v>
      </c>
      <c r="W367" s="84">
        <f t="shared" si="160"/>
        <v>37.5</v>
      </c>
    </row>
    <row r="368" spans="1:23" s="31" customFormat="1" ht="15" thickBot="1">
      <c r="A368" s="24" t="s">
        <v>476</v>
      </c>
      <c r="B368" s="24">
        <v>1</v>
      </c>
      <c r="C368" s="24">
        <v>2</v>
      </c>
      <c r="D368" s="24"/>
      <c r="E368" s="24">
        <v>4</v>
      </c>
      <c r="F368" s="24"/>
      <c r="G368" s="24"/>
      <c r="H368" s="24"/>
      <c r="I368" s="24">
        <v>1080</v>
      </c>
      <c r="J368" s="142">
        <v>3811</v>
      </c>
      <c r="K368" s="142" t="s">
        <v>244</v>
      </c>
      <c r="L368" s="142"/>
      <c r="M368" s="143">
        <v>0</v>
      </c>
      <c r="N368" s="143">
        <v>0</v>
      </c>
      <c r="O368" s="143">
        <v>4000</v>
      </c>
      <c r="P368" s="221">
        <v>1500</v>
      </c>
      <c r="Q368" s="156">
        <v>4000</v>
      </c>
      <c r="R368" s="377">
        <v>1500</v>
      </c>
      <c r="S368" s="245">
        <v>4000</v>
      </c>
      <c r="T368" s="158">
        <v>4000</v>
      </c>
      <c r="U368" s="84">
        <f t="shared" si="160"/>
        <v>37.5</v>
      </c>
      <c r="V368" s="84">
        <f t="shared" si="160"/>
        <v>266.66666666666663</v>
      </c>
      <c r="W368" s="84">
        <f t="shared" si="160"/>
        <v>37.5</v>
      </c>
    </row>
    <row r="369" spans="1:23" ht="15.75" thickBot="1">
      <c r="A369" s="18"/>
      <c r="B369" s="1"/>
      <c r="C369" s="1"/>
      <c r="D369" s="1"/>
      <c r="E369" s="1"/>
      <c r="F369" s="1"/>
      <c r="G369" s="1"/>
      <c r="H369" s="1"/>
      <c r="I369" s="1"/>
      <c r="J369" s="118"/>
      <c r="K369" s="118" t="s">
        <v>331</v>
      </c>
      <c r="L369" s="118"/>
      <c r="M369" s="119">
        <f aca="true" t="shared" si="161" ref="M369:T369">M366</f>
        <v>0</v>
      </c>
      <c r="N369" s="119">
        <f t="shared" si="161"/>
        <v>0</v>
      </c>
      <c r="O369" s="119">
        <f t="shared" si="161"/>
        <v>0</v>
      </c>
      <c r="P369" s="220">
        <f t="shared" si="161"/>
        <v>1500</v>
      </c>
      <c r="Q369" s="119">
        <f t="shared" si="161"/>
        <v>4000</v>
      </c>
      <c r="R369" s="359">
        <f t="shared" si="161"/>
        <v>1500</v>
      </c>
      <c r="S369" s="256">
        <f t="shared" si="161"/>
        <v>4000</v>
      </c>
      <c r="T369" s="119">
        <f t="shared" si="161"/>
        <v>4000</v>
      </c>
      <c r="U369" s="120"/>
      <c r="V369" s="120"/>
      <c r="W369" s="120"/>
    </row>
    <row r="370" spans="1:23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05"/>
      <c r="K370" s="105" t="s">
        <v>339</v>
      </c>
      <c r="L370" s="105"/>
      <c r="M370" s="106">
        <f aca="true" t="shared" si="162" ref="M370:T370">M350+M356+M362+M369</f>
        <v>61254</v>
      </c>
      <c r="N370" s="106">
        <f t="shared" si="162"/>
        <v>62000</v>
      </c>
      <c r="O370" s="106">
        <f t="shared" si="162"/>
        <v>50000</v>
      </c>
      <c r="P370" s="217">
        <f t="shared" si="162"/>
        <v>50500</v>
      </c>
      <c r="Q370" s="106">
        <f t="shared" si="162"/>
        <v>69000</v>
      </c>
      <c r="R370" s="353">
        <f t="shared" si="162"/>
        <v>51500</v>
      </c>
      <c r="S370" s="251">
        <f t="shared" si="162"/>
        <v>79000</v>
      </c>
      <c r="T370" s="106">
        <f t="shared" si="162"/>
        <v>79000</v>
      </c>
      <c r="U370" s="107"/>
      <c r="V370" s="107"/>
      <c r="W370" s="107"/>
    </row>
    <row r="371" spans="1:23" s="31" customFormat="1" ht="15" thickTop="1">
      <c r="A371" s="24"/>
      <c r="B371" s="24"/>
      <c r="C371" s="24"/>
      <c r="D371" s="24"/>
      <c r="E371" s="24"/>
      <c r="F371" s="24"/>
      <c r="G371" s="24"/>
      <c r="H371" s="24"/>
      <c r="I371" s="24"/>
      <c r="J371" s="50"/>
      <c r="K371" s="50"/>
      <c r="L371" s="51"/>
      <c r="M371" s="52"/>
      <c r="N371" s="52"/>
      <c r="O371" s="52"/>
      <c r="P371" s="201"/>
      <c r="Q371" s="155"/>
      <c r="R371" s="364"/>
      <c r="S371" s="246"/>
      <c r="T371" s="155"/>
      <c r="U371" s="92"/>
      <c r="V371" s="92"/>
      <c r="W371" s="92"/>
    </row>
    <row r="372" spans="1:23" ht="15">
      <c r="A372" s="24"/>
      <c r="B372" s="24"/>
      <c r="C372" s="24"/>
      <c r="D372" s="24"/>
      <c r="E372" s="24"/>
      <c r="F372" s="24"/>
      <c r="G372" s="24"/>
      <c r="H372" s="24"/>
      <c r="I372" s="24"/>
      <c r="J372" s="29" t="s">
        <v>340</v>
      </c>
      <c r="K372" s="29" t="s">
        <v>193</v>
      </c>
      <c r="L372" s="29"/>
      <c r="M372" s="30"/>
      <c r="N372" s="30"/>
      <c r="O372" s="30"/>
      <c r="P372" s="225"/>
      <c r="Q372" s="30"/>
      <c r="R372" s="365"/>
      <c r="S372" s="254"/>
      <c r="T372" s="154"/>
      <c r="U372" s="89"/>
      <c r="V372" s="89"/>
      <c r="W372" s="89"/>
    </row>
    <row r="373" spans="1:24" ht="14.25">
      <c r="A373" s="24"/>
      <c r="B373" s="24"/>
      <c r="C373" s="24"/>
      <c r="D373" s="24"/>
      <c r="E373" s="24"/>
      <c r="F373" s="24"/>
      <c r="G373" s="24"/>
      <c r="H373" s="24"/>
      <c r="I373" s="24">
        <v>800</v>
      </c>
      <c r="J373" s="24" t="s">
        <v>261</v>
      </c>
      <c r="K373" s="24" t="s">
        <v>262</v>
      </c>
      <c r="L373" s="24"/>
      <c r="M373" s="25"/>
      <c r="N373" s="25"/>
      <c r="O373" s="25"/>
      <c r="P373" s="224"/>
      <c r="Q373" s="152"/>
      <c r="R373" s="358"/>
      <c r="S373" s="255"/>
      <c r="T373" s="152"/>
      <c r="U373" s="90"/>
      <c r="V373" s="90"/>
      <c r="W373" s="90"/>
      <c r="X373" s="31"/>
    </row>
    <row r="374" spans="1:23" ht="14.25">
      <c r="A374" s="7" t="s">
        <v>435</v>
      </c>
      <c r="B374" s="7"/>
      <c r="C374" s="7"/>
      <c r="D374" s="7"/>
      <c r="E374" s="7"/>
      <c r="F374" s="7"/>
      <c r="G374" s="7"/>
      <c r="H374" s="7"/>
      <c r="I374" s="7"/>
      <c r="J374" s="28" t="s">
        <v>200</v>
      </c>
      <c r="K374" s="28" t="s">
        <v>195</v>
      </c>
      <c r="L374" s="28"/>
      <c r="M374" s="19"/>
      <c r="N374" s="19"/>
      <c r="O374" s="19"/>
      <c r="P374" s="203"/>
      <c r="Q374" s="151"/>
      <c r="R374" s="351"/>
      <c r="S374" s="250"/>
      <c r="T374" s="151"/>
      <c r="U374" s="86"/>
      <c r="V374" s="86"/>
      <c r="W374" s="86"/>
    </row>
    <row r="375" spans="1:23" ht="14.25">
      <c r="A375" s="8" t="s">
        <v>477</v>
      </c>
      <c r="B375" s="8"/>
      <c r="C375" s="8"/>
      <c r="D375" s="8"/>
      <c r="E375" s="8"/>
      <c r="F375" s="8"/>
      <c r="G375" s="8"/>
      <c r="H375" s="8"/>
      <c r="I375" s="8">
        <v>810</v>
      </c>
      <c r="J375" s="8" t="s">
        <v>141</v>
      </c>
      <c r="K375" s="8" t="s">
        <v>197</v>
      </c>
      <c r="L375" s="8"/>
      <c r="M375" s="20"/>
      <c r="N375" s="20"/>
      <c r="O375" s="20"/>
      <c r="P375" s="202"/>
      <c r="Q375" s="150"/>
      <c r="R375" s="350"/>
      <c r="S375" s="247"/>
      <c r="T375" s="150"/>
      <c r="U375" s="85"/>
      <c r="V375" s="85"/>
      <c r="W375" s="85"/>
    </row>
    <row r="376" spans="1:23" ht="15">
      <c r="A376" s="24" t="s">
        <v>477</v>
      </c>
      <c r="B376" s="1"/>
      <c r="C376" s="1"/>
      <c r="D376" s="1"/>
      <c r="E376" s="1"/>
      <c r="F376" s="1"/>
      <c r="G376" s="1"/>
      <c r="H376" s="1"/>
      <c r="I376" s="1">
        <v>810</v>
      </c>
      <c r="J376" s="33">
        <v>3</v>
      </c>
      <c r="K376" s="33" t="s">
        <v>9</v>
      </c>
      <c r="L376" s="33"/>
      <c r="M376" s="34">
        <f aca="true" t="shared" si="163" ref="M376:T376">M377+M381</f>
        <v>22040</v>
      </c>
      <c r="N376" s="34">
        <f t="shared" si="163"/>
        <v>33000</v>
      </c>
      <c r="O376" s="38">
        <f t="shared" si="163"/>
        <v>48000</v>
      </c>
      <c r="P376" s="211">
        <f t="shared" si="163"/>
        <v>58402</v>
      </c>
      <c r="Q376" s="34">
        <f t="shared" si="163"/>
        <v>50000</v>
      </c>
      <c r="R376" s="373">
        <f t="shared" si="163"/>
        <v>48000</v>
      </c>
      <c r="S376" s="270">
        <f t="shared" si="163"/>
        <v>52000</v>
      </c>
      <c r="T376" s="34">
        <f t="shared" si="163"/>
        <v>52000</v>
      </c>
      <c r="U376" s="84">
        <f aca="true" t="shared" si="164" ref="U376:U382">P376/O376*100</f>
        <v>121.67083333333333</v>
      </c>
      <c r="V376" s="84">
        <f aca="true" t="shared" si="165" ref="V376:V382">Q376/P376*100</f>
        <v>85.61350638676758</v>
      </c>
      <c r="W376" s="84">
        <f aca="true" t="shared" si="166" ref="W376:W382">R376/Q376*100</f>
        <v>96</v>
      </c>
    </row>
    <row r="377" spans="1:23" ht="14.25">
      <c r="A377" s="24" t="s">
        <v>477</v>
      </c>
      <c r="B377" s="1"/>
      <c r="C377" s="1"/>
      <c r="D377" s="1"/>
      <c r="E377" s="1"/>
      <c r="F377" s="1"/>
      <c r="G377" s="1"/>
      <c r="H377" s="1"/>
      <c r="I377" s="1">
        <v>810</v>
      </c>
      <c r="J377" s="35">
        <v>32</v>
      </c>
      <c r="K377" s="44" t="s">
        <v>43</v>
      </c>
      <c r="L377" s="43"/>
      <c r="M377" s="36">
        <f>M379</f>
        <v>0</v>
      </c>
      <c r="N377" s="36">
        <f>N379</f>
        <v>0</v>
      </c>
      <c r="O377" s="42">
        <f>O379</f>
        <v>8000</v>
      </c>
      <c r="P377" s="200">
        <f>P379+P378</f>
        <v>25402</v>
      </c>
      <c r="Q377" s="158">
        <f>Q379</f>
        <v>10000</v>
      </c>
      <c r="R377" s="374">
        <f>R379</f>
        <v>8000</v>
      </c>
      <c r="S377" s="245">
        <f>S379</f>
        <v>12000</v>
      </c>
      <c r="T377" s="158">
        <f>T379</f>
        <v>12000</v>
      </c>
      <c r="U377" s="84">
        <f t="shared" si="164"/>
        <v>317.52500000000003</v>
      </c>
      <c r="V377" s="84">
        <f t="shared" si="165"/>
        <v>39.366978978033224</v>
      </c>
      <c r="W377" s="84">
        <f t="shared" si="166"/>
        <v>80</v>
      </c>
    </row>
    <row r="378" spans="1:23" ht="14.25">
      <c r="A378" s="24" t="s">
        <v>477</v>
      </c>
      <c r="B378" s="1"/>
      <c r="C378" s="1"/>
      <c r="D378" s="1"/>
      <c r="E378" s="1"/>
      <c r="F378" s="1"/>
      <c r="G378" s="1"/>
      <c r="H378" s="1"/>
      <c r="I378" s="1"/>
      <c r="J378" s="35">
        <v>32251</v>
      </c>
      <c r="K378" s="44" t="s">
        <v>416</v>
      </c>
      <c r="L378" s="43"/>
      <c r="M378" s="36"/>
      <c r="N378" s="36">
        <v>0</v>
      </c>
      <c r="O378" s="42">
        <v>0</v>
      </c>
      <c r="P378" s="200">
        <v>10402</v>
      </c>
      <c r="Q378" s="158">
        <v>0</v>
      </c>
      <c r="R378" s="374">
        <v>0</v>
      </c>
      <c r="S378" s="245">
        <v>0</v>
      </c>
      <c r="T378" s="158">
        <v>0</v>
      </c>
      <c r="U378" s="84"/>
      <c r="V378" s="84"/>
      <c r="W378" s="84"/>
    </row>
    <row r="379" spans="1:23" ht="14.25">
      <c r="A379" s="24" t="s">
        <v>477</v>
      </c>
      <c r="B379" s="1"/>
      <c r="C379" s="1"/>
      <c r="D379" s="1"/>
      <c r="E379" s="1"/>
      <c r="F379" s="1"/>
      <c r="G379" s="1"/>
      <c r="H379" s="1"/>
      <c r="I379" s="1">
        <v>810</v>
      </c>
      <c r="J379" s="195">
        <v>323</v>
      </c>
      <c r="K379" s="195" t="s">
        <v>46</v>
      </c>
      <c r="L379" s="195"/>
      <c r="M379" s="36">
        <f aca="true" t="shared" si="167" ref="M379:T379">M380</f>
        <v>0</v>
      </c>
      <c r="N379" s="36">
        <f t="shared" si="167"/>
        <v>0</v>
      </c>
      <c r="O379" s="42">
        <f t="shared" si="167"/>
        <v>8000</v>
      </c>
      <c r="P379" s="200">
        <f t="shared" si="167"/>
        <v>15000</v>
      </c>
      <c r="Q379" s="158">
        <f t="shared" si="167"/>
        <v>10000</v>
      </c>
      <c r="R379" s="374">
        <f t="shared" si="167"/>
        <v>8000</v>
      </c>
      <c r="S379" s="245">
        <f t="shared" si="167"/>
        <v>12000</v>
      </c>
      <c r="T379" s="158">
        <f t="shared" si="167"/>
        <v>12000</v>
      </c>
      <c r="U379" s="84">
        <f t="shared" si="164"/>
        <v>187.5</v>
      </c>
      <c r="V379" s="84">
        <f t="shared" si="165"/>
        <v>66.66666666666666</v>
      </c>
      <c r="W379" s="84">
        <f t="shared" si="166"/>
        <v>80</v>
      </c>
    </row>
    <row r="380" spans="1:23" ht="14.25">
      <c r="A380" s="24" t="s">
        <v>477</v>
      </c>
      <c r="B380" s="1"/>
      <c r="C380" s="1">
        <v>2</v>
      </c>
      <c r="D380" s="1">
        <v>3</v>
      </c>
      <c r="E380" s="1">
        <v>4</v>
      </c>
      <c r="F380" s="1"/>
      <c r="G380" s="1"/>
      <c r="H380" s="1"/>
      <c r="I380" s="1">
        <v>810</v>
      </c>
      <c r="J380" s="35">
        <v>3232</v>
      </c>
      <c r="K380" s="35" t="s">
        <v>330</v>
      </c>
      <c r="L380" s="195"/>
      <c r="M380" s="36">
        <v>0</v>
      </c>
      <c r="N380" s="36">
        <v>0</v>
      </c>
      <c r="O380" s="42">
        <v>8000</v>
      </c>
      <c r="P380" s="200">
        <v>15000</v>
      </c>
      <c r="Q380" s="158">
        <v>10000</v>
      </c>
      <c r="R380" s="374">
        <v>8000</v>
      </c>
      <c r="S380" s="245">
        <v>12000</v>
      </c>
      <c r="T380" s="158">
        <v>12000</v>
      </c>
      <c r="U380" s="84">
        <f t="shared" si="164"/>
        <v>187.5</v>
      </c>
      <c r="V380" s="84">
        <f t="shared" si="165"/>
        <v>66.66666666666666</v>
      </c>
      <c r="W380" s="84">
        <f t="shared" si="166"/>
        <v>80</v>
      </c>
    </row>
    <row r="381" spans="1:23" ht="14.25">
      <c r="A381" s="24" t="s">
        <v>477</v>
      </c>
      <c r="B381" s="1"/>
      <c r="C381" s="1"/>
      <c r="D381" s="1"/>
      <c r="E381" s="1"/>
      <c r="F381" s="1"/>
      <c r="G381" s="1"/>
      <c r="H381" s="1"/>
      <c r="I381" s="1">
        <v>810</v>
      </c>
      <c r="J381" s="35">
        <v>38</v>
      </c>
      <c r="K381" s="35" t="s">
        <v>54</v>
      </c>
      <c r="L381" s="35"/>
      <c r="M381" s="36">
        <f aca="true" t="shared" si="168" ref="M381:T381">M382</f>
        <v>22040</v>
      </c>
      <c r="N381" s="36">
        <f t="shared" si="168"/>
        <v>33000</v>
      </c>
      <c r="O381" s="42">
        <f t="shared" si="168"/>
        <v>40000</v>
      </c>
      <c r="P381" s="200">
        <f t="shared" si="168"/>
        <v>33000</v>
      </c>
      <c r="Q381" s="158">
        <f t="shared" si="168"/>
        <v>40000</v>
      </c>
      <c r="R381" s="374">
        <f t="shared" si="168"/>
        <v>40000</v>
      </c>
      <c r="S381" s="245">
        <f t="shared" si="168"/>
        <v>40000</v>
      </c>
      <c r="T381" s="158">
        <f t="shared" si="168"/>
        <v>40000</v>
      </c>
      <c r="U381" s="84">
        <f t="shared" si="164"/>
        <v>82.5</v>
      </c>
      <c r="V381" s="84">
        <f t="shared" si="165"/>
        <v>121.21212121212122</v>
      </c>
      <c r="W381" s="84">
        <f t="shared" si="166"/>
        <v>100</v>
      </c>
    </row>
    <row r="382" spans="1:23" ht="15" thickBot="1">
      <c r="A382" s="24" t="s">
        <v>477</v>
      </c>
      <c r="B382" s="1">
        <v>1</v>
      </c>
      <c r="C382" s="1">
        <v>2</v>
      </c>
      <c r="D382" s="1"/>
      <c r="E382" s="1">
        <v>4</v>
      </c>
      <c r="F382" s="1"/>
      <c r="G382" s="1"/>
      <c r="H382" s="1"/>
      <c r="I382" s="1">
        <v>810</v>
      </c>
      <c r="J382" s="35">
        <v>3811</v>
      </c>
      <c r="K382" s="35" t="s">
        <v>244</v>
      </c>
      <c r="L382" s="35"/>
      <c r="M382" s="36">
        <v>22040</v>
      </c>
      <c r="N382" s="36">
        <v>33000</v>
      </c>
      <c r="O382" s="42">
        <v>40000</v>
      </c>
      <c r="P382" s="200">
        <v>33000</v>
      </c>
      <c r="Q382" s="158">
        <v>40000</v>
      </c>
      <c r="R382" s="374">
        <v>40000</v>
      </c>
      <c r="S382" s="245">
        <v>40000</v>
      </c>
      <c r="T382" s="158">
        <v>40000</v>
      </c>
      <c r="U382" s="84">
        <f t="shared" si="164"/>
        <v>82.5</v>
      </c>
      <c r="V382" s="84">
        <f t="shared" si="165"/>
        <v>121.21212121212122</v>
      </c>
      <c r="W382" s="84">
        <f t="shared" si="166"/>
        <v>100</v>
      </c>
    </row>
    <row r="383" spans="1:23" ht="15.75" thickBot="1">
      <c r="A383" s="18"/>
      <c r="B383" s="1"/>
      <c r="C383" s="1"/>
      <c r="D383" s="1"/>
      <c r="E383" s="1"/>
      <c r="F383" s="1"/>
      <c r="G383" s="1"/>
      <c r="H383" s="1"/>
      <c r="I383" s="1"/>
      <c r="J383" s="118"/>
      <c r="K383" s="118" t="s">
        <v>331</v>
      </c>
      <c r="L383" s="118"/>
      <c r="M383" s="119">
        <f aca="true" t="shared" si="169" ref="M383:T383">M376</f>
        <v>22040</v>
      </c>
      <c r="N383" s="119">
        <f t="shared" si="169"/>
        <v>33000</v>
      </c>
      <c r="O383" s="119">
        <f t="shared" si="169"/>
        <v>48000</v>
      </c>
      <c r="P383" s="220">
        <f t="shared" si="169"/>
        <v>58402</v>
      </c>
      <c r="Q383" s="119">
        <f t="shared" si="169"/>
        <v>50000</v>
      </c>
      <c r="R383" s="359">
        <f t="shared" si="169"/>
        <v>48000</v>
      </c>
      <c r="S383" s="256">
        <f t="shared" si="169"/>
        <v>52000</v>
      </c>
      <c r="T383" s="119">
        <f t="shared" si="169"/>
        <v>52000</v>
      </c>
      <c r="U383" s="120"/>
      <c r="V383" s="120"/>
      <c r="W383" s="120"/>
    </row>
    <row r="384" spans="1:23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05"/>
      <c r="K384" s="105" t="s">
        <v>342</v>
      </c>
      <c r="L384" s="105"/>
      <c r="M384" s="106">
        <f aca="true" t="shared" si="170" ref="M384:T384">M383</f>
        <v>22040</v>
      </c>
      <c r="N384" s="106">
        <f t="shared" si="170"/>
        <v>33000</v>
      </c>
      <c r="O384" s="106">
        <f t="shared" si="170"/>
        <v>48000</v>
      </c>
      <c r="P384" s="217">
        <f t="shared" si="170"/>
        <v>58402</v>
      </c>
      <c r="Q384" s="106">
        <f t="shared" si="170"/>
        <v>50000</v>
      </c>
      <c r="R384" s="353">
        <f t="shared" si="170"/>
        <v>48000</v>
      </c>
      <c r="S384" s="251">
        <f t="shared" si="170"/>
        <v>52000</v>
      </c>
      <c r="T384" s="106">
        <f t="shared" si="170"/>
        <v>52000</v>
      </c>
      <c r="U384" s="107"/>
      <c r="V384" s="107"/>
      <c r="W384" s="107"/>
    </row>
    <row r="385" spans="1:23" ht="15.75" thickTop="1">
      <c r="A385" s="1"/>
      <c r="B385" s="1"/>
      <c r="C385" s="1"/>
      <c r="D385" s="1"/>
      <c r="E385" s="1"/>
      <c r="F385" s="1"/>
      <c r="G385" s="1"/>
      <c r="H385" s="1"/>
      <c r="I385" s="1"/>
      <c r="J385" s="115"/>
      <c r="K385" s="115"/>
      <c r="L385" s="115"/>
      <c r="M385" s="116"/>
      <c r="N385" s="116"/>
      <c r="O385" s="116"/>
      <c r="P385" s="178"/>
      <c r="Q385" s="116"/>
      <c r="R385" s="349"/>
      <c r="S385" s="249"/>
      <c r="T385" s="116"/>
      <c r="U385" s="117"/>
      <c r="V385" s="117"/>
      <c r="W385" s="117"/>
    </row>
    <row r="386" spans="1:23" ht="15">
      <c r="A386" s="24"/>
      <c r="B386" s="24"/>
      <c r="C386" s="24"/>
      <c r="D386" s="24"/>
      <c r="E386" s="24"/>
      <c r="F386" s="24"/>
      <c r="G386" s="24"/>
      <c r="H386" s="24"/>
      <c r="I386" s="24"/>
      <c r="J386" s="29" t="s">
        <v>341</v>
      </c>
      <c r="K386" s="29" t="s">
        <v>300</v>
      </c>
      <c r="L386" s="29"/>
      <c r="M386" s="30"/>
      <c r="N386" s="30"/>
      <c r="O386" s="30"/>
      <c r="P386" s="187"/>
      <c r="Q386" s="30"/>
      <c r="R386" s="365"/>
      <c r="S386" s="254"/>
      <c r="T386" s="154"/>
      <c r="U386" s="89"/>
      <c r="V386" s="89"/>
      <c r="W386" s="89"/>
    </row>
    <row r="387" spans="1:23" ht="15">
      <c r="A387" s="24"/>
      <c r="B387" s="24"/>
      <c r="C387" s="24"/>
      <c r="D387" s="24"/>
      <c r="E387" s="24"/>
      <c r="F387" s="24"/>
      <c r="G387" s="24"/>
      <c r="H387" s="24"/>
      <c r="I387" s="24">
        <v>300</v>
      </c>
      <c r="J387" s="54" t="s">
        <v>261</v>
      </c>
      <c r="K387" s="54" t="s">
        <v>117</v>
      </c>
      <c r="L387" s="54"/>
      <c r="M387" s="53"/>
      <c r="N387" s="53"/>
      <c r="O387" s="53"/>
      <c r="P387" s="188"/>
      <c r="Q387" s="53"/>
      <c r="R387" s="366"/>
      <c r="S387" s="255"/>
      <c r="T387" s="152"/>
      <c r="U387" s="90"/>
      <c r="V387" s="90"/>
      <c r="W387" s="90"/>
    </row>
    <row r="388" spans="1:23" ht="14.25">
      <c r="A388" s="7" t="s">
        <v>436</v>
      </c>
      <c r="B388" s="7"/>
      <c r="C388" s="7"/>
      <c r="D388" s="7"/>
      <c r="E388" s="7"/>
      <c r="F388" s="7"/>
      <c r="G388" s="7"/>
      <c r="H388" s="7"/>
      <c r="I388" s="7"/>
      <c r="J388" s="28" t="s">
        <v>204</v>
      </c>
      <c r="K388" s="28" t="s">
        <v>301</v>
      </c>
      <c r="L388" s="122"/>
      <c r="M388" s="19"/>
      <c r="N388" s="19"/>
      <c r="O388" s="19"/>
      <c r="P388" s="180"/>
      <c r="Q388" s="151"/>
      <c r="R388" s="351"/>
      <c r="S388" s="250"/>
      <c r="T388" s="151"/>
      <c r="U388" s="86"/>
      <c r="V388" s="86"/>
      <c r="W388" s="86"/>
    </row>
    <row r="389" spans="1:23" ht="14.25">
      <c r="A389" s="8" t="s">
        <v>478</v>
      </c>
      <c r="B389" s="8"/>
      <c r="C389" s="8"/>
      <c r="D389" s="8"/>
      <c r="E389" s="8"/>
      <c r="F389" s="8"/>
      <c r="G389" s="8"/>
      <c r="H389" s="8"/>
      <c r="I389" s="8">
        <v>360</v>
      </c>
      <c r="J389" s="8" t="s">
        <v>141</v>
      </c>
      <c r="K389" s="8" t="s">
        <v>301</v>
      </c>
      <c r="L389" s="8"/>
      <c r="M389" s="20"/>
      <c r="N389" s="20"/>
      <c r="O389" s="20"/>
      <c r="P389" s="179"/>
      <c r="Q389" s="150"/>
      <c r="R389" s="350"/>
      <c r="S389" s="247"/>
      <c r="T389" s="150"/>
      <c r="U389" s="85"/>
      <c r="V389" s="85"/>
      <c r="W389" s="85"/>
    </row>
    <row r="390" spans="1:23" ht="15">
      <c r="A390" s="24" t="s">
        <v>478</v>
      </c>
      <c r="B390" s="1"/>
      <c r="C390" s="1"/>
      <c r="D390" s="1"/>
      <c r="E390" s="1"/>
      <c r="F390" s="1"/>
      <c r="G390" s="1"/>
      <c r="H390" s="1"/>
      <c r="I390" s="1">
        <v>360</v>
      </c>
      <c r="J390" s="33">
        <v>3</v>
      </c>
      <c r="K390" s="33" t="s">
        <v>9</v>
      </c>
      <c r="L390" s="33"/>
      <c r="M390" s="34">
        <f aca="true" t="shared" si="171" ref="M390:T391">M391</f>
        <v>0</v>
      </c>
      <c r="N390" s="34">
        <f t="shared" si="171"/>
        <v>0</v>
      </c>
      <c r="O390" s="34">
        <f t="shared" si="171"/>
        <v>0</v>
      </c>
      <c r="P390" s="211">
        <f t="shared" si="171"/>
        <v>0</v>
      </c>
      <c r="Q390" s="34">
        <f t="shared" si="171"/>
        <v>5000</v>
      </c>
      <c r="R390" s="373">
        <f t="shared" si="171"/>
        <v>3000</v>
      </c>
      <c r="S390" s="270">
        <f t="shared" si="171"/>
        <v>5000</v>
      </c>
      <c r="T390" s="34">
        <f t="shared" si="171"/>
        <v>5000</v>
      </c>
      <c r="U390" s="84" t="e">
        <f aca="true" t="shared" si="172" ref="U390:W392">P390/O390*100</f>
        <v>#DIV/0!</v>
      </c>
      <c r="V390" s="84" t="e">
        <f t="shared" si="172"/>
        <v>#DIV/0!</v>
      </c>
      <c r="W390" s="84">
        <f t="shared" si="172"/>
        <v>60</v>
      </c>
    </row>
    <row r="391" spans="1:23" ht="14.25">
      <c r="A391" s="24" t="s">
        <v>478</v>
      </c>
      <c r="B391" s="1"/>
      <c r="C391" s="1"/>
      <c r="D391" s="1"/>
      <c r="E391" s="1"/>
      <c r="F391" s="1"/>
      <c r="G391" s="1"/>
      <c r="H391" s="1"/>
      <c r="I391" s="1">
        <v>360</v>
      </c>
      <c r="J391" s="35">
        <v>32</v>
      </c>
      <c r="K391" s="44" t="s">
        <v>43</v>
      </c>
      <c r="L391" s="43"/>
      <c r="M391" s="36">
        <f>M395</f>
        <v>0</v>
      </c>
      <c r="N391" s="36">
        <f>N395</f>
        <v>0</v>
      </c>
      <c r="O391" s="36">
        <f>O395</f>
        <v>0</v>
      </c>
      <c r="P391" s="200">
        <f>P392</f>
        <v>0</v>
      </c>
      <c r="Q391" s="158">
        <f t="shared" si="171"/>
        <v>5000</v>
      </c>
      <c r="R391" s="374">
        <f t="shared" si="171"/>
        <v>3000</v>
      </c>
      <c r="S391" s="245">
        <f t="shared" si="171"/>
        <v>5000</v>
      </c>
      <c r="T391" s="158">
        <f t="shared" si="171"/>
        <v>5000</v>
      </c>
      <c r="U391" s="84" t="e">
        <f t="shared" si="172"/>
        <v>#DIV/0!</v>
      </c>
      <c r="V391" s="84" t="e">
        <f t="shared" si="172"/>
        <v>#DIV/0!</v>
      </c>
      <c r="W391" s="84">
        <f t="shared" si="172"/>
        <v>60</v>
      </c>
    </row>
    <row r="392" spans="1:23" ht="15" thickBot="1">
      <c r="A392" s="24" t="s">
        <v>478</v>
      </c>
      <c r="B392" s="1"/>
      <c r="C392" s="1">
        <v>2</v>
      </c>
      <c r="D392" s="1">
        <v>2</v>
      </c>
      <c r="E392" s="1">
        <v>4</v>
      </c>
      <c r="F392" s="1"/>
      <c r="G392" s="1"/>
      <c r="H392" s="1"/>
      <c r="I392" s="1">
        <v>360</v>
      </c>
      <c r="J392" s="141">
        <v>323</v>
      </c>
      <c r="K392" s="141" t="s">
        <v>46</v>
      </c>
      <c r="L392" s="141"/>
      <c r="M392" s="134">
        <v>0</v>
      </c>
      <c r="N392" s="134">
        <v>0</v>
      </c>
      <c r="O392" s="134">
        <v>3000</v>
      </c>
      <c r="P392" s="221">
        <v>0</v>
      </c>
      <c r="Q392" s="163">
        <v>5000</v>
      </c>
      <c r="R392" s="377">
        <v>3000</v>
      </c>
      <c r="S392" s="245">
        <v>5000</v>
      </c>
      <c r="T392" s="158">
        <v>5000</v>
      </c>
      <c r="U392" s="84">
        <f t="shared" si="172"/>
        <v>0</v>
      </c>
      <c r="V392" s="84" t="e">
        <f t="shared" si="172"/>
        <v>#DIV/0!</v>
      </c>
      <c r="W392" s="84">
        <f t="shared" si="172"/>
        <v>60</v>
      </c>
    </row>
    <row r="393" spans="1:23" ht="15.75" thickBot="1">
      <c r="A393" s="18"/>
      <c r="B393" s="1"/>
      <c r="C393" s="1"/>
      <c r="D393" s="1"/>
      <c r="E393" s="1"/>
      <c r="F393" s="1"/>
      <c r="G393" s="1"/>
      <c r="H393" s="1"/>
      <c r="I393" s="1"/>
      <c r="J393" s="118"/>
      <c r="K393" s="118" t="s">
        <v>331</v>
      </c>
      <c r="L393" s="118"/>
      <c r="M393" s="119">
        <f aca="true" t="shared" si="173" ref="M393:T393">M390</f>
        <v>0</v>
      </c>
      <c r="N393" s="119">
        <f t="shared" si="173"/>
        <v>0</v>
      </c>
      <c r="O393" s="119">
        <f t="shared" si="173"/>
        <v>0</v>
      </c>
      <c r="P393" s="220">
        <f t="shared" si="173"/>
        <v>0</v>
      </c>
      <c r="Q393" s="119">
        <f t="shared" si="173"/>
        <v>5000</v>
      </c>
      <c r="R393" s="359">
        <f t="shared" si="173"/>
        <v>3000</v>
      </c>
      <c r="S393" s="256">
        <f t="shared" si="173"/>
        <v>5000</v>
      </c>
      <c r="T393" s="119">
        <f t="shared" si="173"/>
        <v>5000</v>
      </c>
      <c r="U393" s="120"/>
      <c r="V393" s="120"/>
      <c r="W393" s="120"/>
    </row>
    <row r="394" spans="1:23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05"/>
      <c r="K394" s="105" t="s">
        <v>343</v>
      </c>
      <c r="L394" s="105"/>
      <c r="M394" s="106">
        <f aca="true" t="shared" si="174" ref="M394:T394">M393</f>
        <v>0</v>
      </c>
      <c r="N394" s="106">
        <f t="shared" si="174"/>
        <v>0</v>
      </c>
      <c r="O394" s="106">
        <f t="shared" si="174"/>
        <v>0</v>
      </c>
      <c r="P394" s="217">
        <f t="shared" si="174"/>
        <v>0</v>
      </c>
      <c r="Q394" s="106">
        <f t="shared" si="174"/>
        <v>5000</v>
      </c>
      <c r="R394" s="353">
        <f t="shared" si="174"/>
        <v>3000</v>
      </c>
      <c r="S394" s="251">
        <f t="shared" si="174"/>
        <v>5000</v>
      </c>
      <c r="T394" s="106">
        <f t="shared" si="174"/>
        <v>5000</v>
      </c>
      <c r="U394" s="107"/>
      <c r="V394" s="107"/>
      <c r="W394" s="107"/>
    </row>
    <row r="395" spans="1:23" ht="15" thickTop="1">
      <c r="A395" s="1"/>
      <c r="B395" s="1"/>
      <c r="C395" s="1"/>
      <c r="D395" s="1"/>
      <c r="E395" s="1"/>
      <c r="F395" s="1"/>
      <c r="G395" s="1"/>
      <c r="H395" s="1"/>
      <c r="I395" s="1"/>
      <c r="J395" s="47"/>
      <c r="K395" s="47"/>
      <c r="L395" s="47"/>
      <c r="M395" s="48"/>
      <c r="N395" s="48"/>
      <c r="O395" s="48"/>
      <c r="P395" s="201"/>
      <c r="Q395" s="162"/>
      <c r="R395" s="361"/>
      <c r="S395" s="258"/>
      <c r="T395" s="162"/>
      <c r="U395" s="91"/>
      <c r="V395" s="91"/>
      <c r="W395" s="91"/>
    </row>
    <row r="396" spans="1:23" ht="15">
      <c r="A396" s="24"/>
      <c r="B396" s="24"/>
      <c r="C396" s="24"/>
      <c r="D396" s="24"/>
      <c r="E396" s="24"/>
      <c r="F396" s="24"/>
      <c r="G396" s="24"/>
      <c r="H396" s="24"/>
      <c r="I396" s="24"/>
      <c r="J396" s="29" t="s">
        <v>299</v>
      </c>
      <c r="K396" s="29" t="s">
        <v>198</v>
      </c>
      <c r="L396" s="29"/>
      <c r="M396" s="30"/>
      <c r="N396" s="30"/>
      <c r="O396" s="30"/>
      <c r="P396" s="225"/>
      <c r="Q396" s="30"/>
      <c r="R396" s="365"/>
      <c r="S396" s="254"/>
      <c r="T396" s="154"/>
      <c r="U396" s="89"/>
      <c r="V396" s="89"/>
      <c r="W396" s="89"/>
    </row>
    <row r="397" spans="1:23" ht="14.25">
      <c r="A397" s="24"/>
      <c r="B397" s="24"/>
      <c r="C397" s="24"/>
      <c r="D397" s="24"/>
      <c r="E397" s="24"/>
      <c r="F397" s="24"/>
      <c r="G397" s="24"/>
      <c r="H397" s="24"/>
      <c r="I397" s="24">
        <v>1000</v>
      </c>
      <c r="J397" s="24" t="s">
        <v>379</v>
      </c>
      <c r="K397" s="24"/>
      <c r="L397" s="24"/>
      <c r="M397" s="25"/>
      <c r="N397" s="25"/>
      <c r="O397" s="25"/>
      <c r="P397" s="224"/>
      <c r="Q397" s="152"/>
      <c r="R397" s="358"/>
      <c r="S397" s="255"/>
      <c r="T397" s="152"/>
      <c r="U397" s="90"/>
      <c r="V397" s="90"/>
      <c r="W397" s="90"/>
    </row>
    <row r="398" spans="1:23" ht="14.25">
      <c r="A398" s="7" t="s">
        <v>437</v>
      </c>
      <c r="B398" s="7"/>
      <c r="C398" s="7"/>
      <c r="D398" s="7"/>
      <c r="E398" s="7"/>
      <c r="F398" s="7"/>
      <c r="G398" s="7"/>
      <c r="H398" s="7"/>
      <c r="I398" s="7"/>
      <c r="J398" s="28" t="s">
        <v>260</v>
      </c>
      <c r="K398" s="28" t="s">
        <v>199</v>
      </c>
      <c r="L398" s="28"/>
      <c r="M398" s="19"/>
      <c r="N398" s="19"/>
      <c r="O398" s="19"/>
      <c r="P398" s="203"/>
      <c r="Q398" s="151"/>
      <c r="R398" s="351"/>
      <c r="S398" s="250"/>
      <c r="T398" s="151"/>
      <c r="U398" s="86"/>
      <c r="V398" s="86"/>
      <c r="W398" s="86"/>
    </row>
    <row r="399" spans="1:23" ht="14.25">
      <c r="A399" s="8" t="s">
        <v>479</v>
      </c>
      <c r="B399" s="8"/>
      <c r="C399" s="8"/>
      <c r="D399" s="8"/>
      <c r="E399" s="8"/>
      <c r="F399" s="8"/>
      <c r="G399" s="8"/>
      <c r="H399" s="8"/>
      <c r="I399" s="8">
        <v>1070</v>
      </c>
      <c r="J399" s="8" t="s">
        <v>96</v>
      </c>
      <c r="K399" s="8" t="s">
        <v>201</v>
      </c>
      <c r="L399" s="8"/>
      <c r="M399" s="20"/>
      <c r="N399" s="20"/>
      <c r="O399" s="20"/>
      <c r="P399" s="202"/>
      <c r="Q399" s="150"/>
      <c r="R399" s="350"/>
      <c r="S399" s="247"/>
      <c r="T399" s="150"/>
      <c r="U399" s="85"/>
      <c r="V399" s="85"/>
      <c r="W399" s="85"/>
    </row>
    <row r="400" spans="1:23" ht="15">
      <c r="A400" s="24" t="s">
        <v>479</v>
      </c>
      <c r="B400" s="1"/>
      <c r="C400" s="1"/>
      <c r="D400" s="1"/>
      <c r="E400" s="1"/>
      <c r="F400" s="1"/>
      <c r="G400" s="1"/>
      <c r="H400" s="1"/>
      <c r="I400" s="1">
        <v>1070</v>
      </c>
      <c r="J400" s="33">
        <v>3</v>
      </c>
      <c r="K400" s="33" t="s">
        <v>9</v>
      </c>
      <c r="L400" s="33"/>
      <c r="M400" s="34">
        <f aca="true" t="shared" si="175" ref="M400:T401">M401</f>
        <v>0</v>
      </c>
      <c r="N400" s="34">
        <f t="shared" si="175"/>
        <v>10000</v>
      </c>
      <c r="O400" s="38">
        <f t="shared" si="175"/>
        <v>8000</v>
      </c>
      <c r="P400" s="211">
        <f t="shared" si="175"/>
        <v>2000</v>
      </c>
      <c r="Q400" s="34">
        <f t="shared" si="175"/>
        <v>10000</v>
      </c>
      <c r="R400" s="373">
        <f t="shared" si="175"/>
        <v>5000</v>
      </c>
      <c r="S400" s="270">
        <f t="shared" si="175"/>
        <v>10000</v>
      </c>
      <c r="T400" s="34">
        <f t="shared" si="175"/>
        <v>10000</v>
      </c>
      <c r="U400" s="84">
        <f aca="true" t="shared" si="176" ref="U400:W402">P400/O400*100</f>
        <v>25</v>
      </c>
      <c r="V400" s="84">
        <f t="shared" si="176"/>
        <v>500</v>
      </c>
      <c r="W400" s="84">
        <f t="shared" si="176"/>
        <v>50</v>
      </c>
    </row>
    <row r="401" spans="1:23" ht="14.25">
      <c r="A401" s="24" t="s">
        <v>479</v>
      </c>
      <c r="B401" s="1"/>
      <c r="C401" s="1"/>
      <c r="D401" s="1"/>
      <c r="E401" s="1"/>
      <c r="F401" s="1"/>
      <c r="G401" s="1"/>
      <c r="H401" s="1"/>
      <c r="I401" s="1">
        <v>1070</v>
      </c>
      <c r="J401" s="35">
        <v>37</v>
      </c>
      <c r="K401" s="35" t="s">
        <v>107</v>
      </c>
      <c r="L401" s="35"/>
      <c r="M401" s="36">
        <f t="shared" si="175"/>
        <v>0</v>
      </c>
      <c r="N401" s="36">
        <f t="shared" si="175"/>
        <v>10000</v>
      </c>
      <c r="O401" s="42">
        <f t="shared" si="175"/>
        <v>8000</v>
      </c>
      <c r="P401" s="200">
        <f t="shared" si="175"/>
        <v>2000</v>
      </c>
      <c r="Q401" s="158">
        <f t="shared" si="175"/>
        <v>10000</v>
      </c>
      <c r="R401" s="374">
        <f t="shared" si="175"/>
        <v>5000</v>
      </c>
      <c r="S401" s="245">
        <f t="shared" si="175"/>
        <v>10000</v>
      </c>
      <c r="T401" s="158">
        <f t="shared" si="175"/>
        <v>10000</v>
      </c>
      <c r="U401" s="84">
        <f t="shared" si="176"/>
        <v>25</v>
      </c>
      <c r="V401" s="84">
        <f t="shared" si="176"/>
        <v>500</v>
      </c>
      <c r="W401" s="84">
        <f t="shared" si="176"/>
        <v>50</v>
      </c>
    </row>
    <row r="402" spans="1:23" ht="15" thickBot="1">
      <c r="A402" s="24" t="s">
        <v>479</v>
      </c>
      <c r="B402" s="1"/>
      <c r="C402" s="1">
        <v>2</v>
      </c>
      <c r="D402" s="1"/>
      <c r="E402" s="1">
        <v>4</v>
      </c>
      <c r="F402" s="1"/>
      <c r="G402" s="1"/>
      <c r="H402" s="1"/>
      <c r="I402" s="1">
        <v>1070</v>
      </c>
      <c r="J402" s="55">
        <v>372</v>
      </c>
      <c r="K402" s="55" t="s">
        <v>111</v>
      </c>
      <c r="L402" s="55"/>
      <c r="M402" s="36">
        <v>0</v>
      </c>
      <c r="N402" s="36">
        <v>10000</v>
      </c>
      <c r="O402" s="42">
        <v>8000</v>
      </c>
      <c r="P402" s="200">
        <v>2000</v>
      </c>
      <c r="Q402" s="158">
        <v>10000</v>
      </c>
      <c r="R402" s="374">
        <v>5000</v>
      </c>
      <c r="S402" s="245">
        <v>10000</v>
      </c>
      <c r="T402" s="158">
        <v>10000</v>
      </c>
      <c r="U402" s="84">
        <f t="shared" si="176"/>
        <v>25</v>
      </c>
      <c r="V402" s="84">
        <f t="shared" si="176"/>
        <v>500</v>
      </c>
      <c r="W402" s="84">
        <f t="shared" si="176"/>
        <v>50</v>
      </c>
    </row>
    <row r="403" spans="1:23" ht="15">
      <c r="A403" s="18"/>
      <c r="B403" s="1"/>
      <c r="C403" s="1"/>
      <c r="D403" s="1"/>
      <c r="E403" s="1"/>
      <c r="F403" s="1"/>
      <c r="G403" s="1"/>
      <c r="H403" s="1"/>
      <c r="I403" s="1"/>
      <c r="J403" s="118"/>
      <c r="K403" s="118" t="s">
        <v>331</v>
      </c>
      <c r="L403" s="118"/>
      <c r="M403" s="119">
        <f aca="true" t="shared" si="177" ref="M403:T403">M400</f>
        <v>0</v>
      </c>
      <c r="N403" s="119">
        <f t="shared" si="177"/>
        <v>10000</v>
      </c>
      <c r="O403" s="119">
        <f t="shared" si="177"/>
        <v>8000</v>
      </c>
      <c r="P403" s="220">
        <f t="shared" si="177"/>
        <v>2000</v>
      </c>
      <c r="Q403" s="119">
        <f t="shared" si="177"/>
        <v>10000</v>
      </c>
      <c r="R403" s="359">
        <f t="shared" si="177"/>
        <v>5000</v>
      </c>
      <c r="S403" s="256">
        <f t="shared" si="177"/>
        <v>10000</v>
      </c>
      <c r="T403" s="119">
        <f t="shared" si="177"/>
        <v>10000</v>
      </c>
      <c r="U403" s="120"/>
      <c r="V403" s="120"/>
      <c r="W403" s="120"/>
    </row>
    <row r="404" spans="1:23" ht="14.25">
      <c r="A404" s="1"/>
      <c r="B404" s="1"/>
      <c r="C404" s="1"/>
      <c r="D404" s="1"/>
      <c r="E404" s="1"/>
      <c r="F404" s="1"/>
      <c r="G404" s="1"/>
      <c r="H404" s="1"/>
      <c r="I404" s="1"/>
      <c r="J404" s="100"/>
      <c r="K404" s="100"/>
      <c r="L404" s="100"/>
      <c r="M404" s="48"/>
      <c r="N404" s="48"/>
      <c r="O404" s="48"/>
      <c r="P404" s="201"/>
      <c r="Q404" s="162"/>
      <c r="R404" s="361"/>
      <c r="S404" s="258"/>
      <c r="T404" s="162"/>
      <c r="U404" s="91"/>
      <c r="V404" s="91"/>
      <c r="W404" s="91"/>
    </row>
    <row r="405" spans="1:23" ht="14.25">
      <c r="A405" s="8" t="s">
        <v>480</v>
      </c>
      <c r="B405" s="8"/>
      <c r="C405" s="8"/>
      <c r="D405" s="8"/>
      <c r="E405" s="8"/>
      <c r="F405" s="8"/>
      <c r="G405" s="8"/>
      <c r="H405" s="8"/>
      <c r="I405" s="317" t="s">
        <v>421</v>
      </c>
      <c r="J405" s="8" t="s">
        <v>96</v>
      </c>
      <c r="K405" s="8" t="s">
        <v>202</v>
      </c>
      <c r="L405" s="8"/>
      <c r="M405" s="20"/>
      <c r="N405" s="20"/>
      <c r="O405" s="20"/>
      <c r="P405" s="202"/>
      <c r="Q405" s="150"/>
      <c r="R405" s="350"/>
      <c r="S405" s="247"/>
      <c r="T405" s="150"/>
      <c r="U405" s="85"/>
      <c r="V405" s="85"/>
      <c r="W405" s="85"/>
    </row>
    <row r="406" spans="1:23" ht="15">
      <c r="A406" s="24" t="s">
        <v>480</v>
      </c>
      <c r="B406" s="1"/>
      <c r="C406" s="1"/>
      <c r="D406" s="1"/>
      <c r="E406" s="1"/>
      <c r="F406" s="1"/>
      <c r="G406" s="1"/>
      <c r="H406" s="1"/>
      <c r="I406" s="318" t="s">
        <v>421</v>
      </c>
      <c r="J406" s="33">
        <v>3</v>
      </c>
      <c r="K406" s="33" t="s">
        <v>9</v>
      </c>
      <c r="L406" s="33"/>
      <c r="M406" s="34">
        <f aca="true" t="shared" si="178" ref="M406:T407">M407</f>
        <v>576209</v>
      </c>
      <c r="N406" s="34">
        <f t="shared" si="178"/>
        <v>492100</v>
      </c>
      <c r="O406" s="38">
        <f t="shared" si="178"/>
        <v>570000</v>
      </c>
      <c r="P406" s="211">
        <f t="shared" si="178"/>
        <v>514900</v>
      </c>
      <c r="Q406" s="34">
        <f t="shared" si="178"/>
        <v>570000</v>
      </c>
      <c r="R406" s="373">
        <f t="shared" si="178"/>
        <v>500000</v>
      </c>
      <c r="S406" s="270">
        <f t="shared" si="178"/>
        <v>570000</v>
      </c>
      <c r="T406" s="34">
        <f t="shared" si="178"/>
        <v>570000</v>
      </c>
      <c r="U406" s="84">
        <f aca="true" t="shared" si="179" ref="U406:W408">P406/O406*100</f>
        <v>90.33333333333333</v>
      </c>
      <c r="V406" s="84">
        <f t="shared" si="179"/>
        <v>110.70110701107012</v>
      </c>
      <c r="W406" s="84">
        <f t="shared" si="179"/>
        <v>87.71929824561403</v>
      </c>
    </row>
    <row r="407" spans="1:23" ht="14.25">
      <c r="A407" s="24" t="s">
        <v>480</v>
      </c>
      <c r="B407" s="1"/>
      <c r="C407" s="1"/>
      <c r="D407" s="1"/>
      <c r="E407" s="1"/>
      <c r="F407" s="1"/>
      <c r="G407" s="1"/>
      <c r="H407" s="1"/>
      <c r="I407" s="318" t="s">
        <v>421</v>
      </c>
      <c r="J407" s="35">
        <v>37</v>
      </c>
      <c r="K407" s="35" t="s">
        <v>107</v>
      </c>
      <c r="L407" s="35"/>
      <c r="M407" s="36">
        <f t="shared" si="178"/>
        <v>576209</v>
      </c>
      <c r="N407" s="36">
        <f t="shared" si="178"/>
        <v>492100</v>
      </c>
      <c r="O407" s="42">
        <f t="shared" si="178"/>
        <v>570000</v>
      </c>
      <c r="P407" s="200">
        <f t="shared" si="178"/>
        <v>514900</v>
      </c>
      <c r="Q407" s="158">
        <f t="shared" si="178"/>
        <v>570000</v>
      </c>
      <c r="R407" s="374">
        <f t="shared" si="178"/>
        <v>500000</v>
      </c>
      <c r="S407" s="245">
        <f t="shared" si="178"/>
        <v>570000</v>
      </c>
      <c r="T407" s="158">
        <f t="shared" si="178"/>
        <v>570000</v>
      </c>
      <c r="U407" s="84">
        <f t="shared" si="179"/>
        <v>90.33333333333333</v>
      </c>
      <c r="V407" s="84">
        <f t="shared" si="179"/>
        <v>110.70110701107012</v>
      </c>
      <c r="W407" s="84">
        <f t="shared" si="179"/>
        <v>87.71929824561403</v>
      </c>
    </row>
    <row r="408" spans="1:23" ht="15" thickBot="1">
      <c r="A408" s="24" t="s">
        <v>480</v>
      </c>
      <c r="B408" s="1"/>
      <c r="C408" s="1">
        <v>2</v>
      </c>
      <c r="D408" s="1"/>
      <c r="E408" s="1">
        <v>4</v>
      </c>
      <c r="F408" s="1"/>
      <c r="G408" s="1"/>
      <c r="H408" s="1"/>
      <c r="I408" s="318" t="s">
        <v>421</v>
      </c>
      <c r="J408" s="55">
        <v>372</v>
      </c>
      <c r="K408" s="55" t="s">
        <v>111</v>
      </c>
      <c r="L408" s="55"/>
      <c r="M408" s="36">
        <v>576209</v>
      </c>
      <c r="N408" s="36">
        <v>492100</v>
      </c>
      <c r="O408" s="36">
        <v>570000</v>
      </c>
      <c r="P408" s="200">
        <v>514900</v>
      </c>
      <c r="Q408" s="158">
        <v>570000</v>
      </c>
      <c r="R408" s="374">
        <v>500000</v>
      </c>
      <c r="S408" s="245">
        <v>570000</v>
      </c>
      <c r="T408" s="158">
        <v>570000</v>
      </c>
      <c r="U408" s="84">
        <f t="shared" si="179"/>
        <v>90.33333333333333</v>
      </c>
      <c r="V408" s="84">
        <f t="shared" si="179"/>
        <v>110.70110701107012</v>
      </c>
      <c r="W408" s="84">
        <f t="shared" si="179"/>
        <v>87.71929824561403</v>
      </c>
    </row>
    <row r="409" spans="1:23" ht="15">
      <c r="A409" s="18"/>
      <c r="B409" s="1"/>
      <c r="C409" s="1"/>
      <c r="D409" s="1"/>
      <c r="E409" s="1"/>
      <c r="F409" s="1"/>
      <c r="G409" s="1"/>
      <c r="H409" s="1"/>
      <c r="I409" s="1"/>
      <c r="J409" s="118"/>
      <c r="K409" s="118" t="s">
        <v>331</v>
      </c>
      <c r="L409" s="118"/>
      <c r="M409" s="119">
        <f aca="true" t="shared" si="180" ref="M409:T409">M406</f>
        <v>576209</v>
      </c>
      <c r="N409" s="119">
        <f t="shared" si="180"/>
        <v>492100</v>
      </c>
      <c r="O409" s="119">
        <f t="shared" si="180"/>
        <v>570000</v>
      </c>
      <c r="P409" s="220">
        <f t="shared" si="180"/>
        <v>514900</v>
      </c>
      <c r="Q409" s="119">
        <f t="shared" si="180"/>
        <v>570000</v>
      </c>
      <c r="R409" s="359">
        <f t="shared" si="180"/>
        <v>500000</v>
      </c>
      <c r="S409" s="256">
        <f t="shared" si="180"/>
        <v>570000</v>
      </c>
      <c r="T409" s="119">
        <f t="shared" si="180"/>
        <v>570000</v>
      </c>
      <c r="U409" s="120"/>
      <c r="V409" s="120"/>
      <c r="W409" s="120"/>
    </row>
    <row r="410" spans="1:23" ht="14.25">
      <c r="A410" s="1"/>
      <c r="B410" s="1"/>
      <c r="C410" s="1"/>
      <c r="D410" s="1"/>
      <c r="E410" s="1"/>
      <c r="F410" s="1"/>
      <c r="G410" s="1"/>
      <c r="H410" s="1"/>
      <c r="I410" s="1"/>
      <c r="J410" s="100"/>
      <c r="K410" s="100"/>
      <c r="L410" s="100"/>
      <c r="M410" s="48"/>
      <c r="N410" s="48"/>
      <c r="O410" s="48"/>
      <c r="P410" s="201"/>
      <c r="Q410" s="162"/>
      <c r="R410" s="361"/>
      <c r="S410" s="258"/>
      <c r="T410" s="162"/>
      <c r="U410" s="91"/>
      <c r="V410" s="91"/>
      <c r="W410" s="91"/>
    </row>
    <row r="411" spans="1:23" ht="14.25">
      <c r="A411" s="7" t="s">
        <v>438</v>
      </c>
      <c r="B411" s="7"/>
      <c r="C411" s="7"/>
      <c r="D411" s="7"/>
      <c r="E411" s="7"/>
      <c r="F411" s="7"/>
      <c r="G411" s="7"/>
      <c r="H411" s="7"/>
      <c r="I411" s="7"/>
      <c r="J411" s="28" t="s">
        <v>263</v>
      </c>
      <c r="K411" s="28" t="s">
        <v>203</v>
      </c>
      <c r="L411" s="28"/>
      <c r="M411" s="19"/>
      <c r="N411" s="19"/>
      <c r="O411" s="19"/>
      <c r="P411" s="203"/>
      <c r="Q411" s="151"/>
      <c r="R411" s="351"/>
      <c r="S411" s="250"/>
      <c r="T411" s="151"/>
      <c r="U411" s="86"/>
      <c r="V411" s="86"/>
      <c r="W411" s="86"/>
    </row>
    <row r="412" spans="1:23" ht="14.25">
      <c r="A412" s="8" t="s">
        <v>481</v>
      </c>
      <c r="B412" s="8"/>
      <c r="C412" s="8"/>
      <c r="D412" s="8"/>
      <c r="E412" s="8"/>
      <c r="F412" s="8"/>
      <c r="G412" s="8"/>
      <c r="H412" s="8"/>
      <c r="I412" s="8">
        <v>1090</v>
      </c>
      <c r="J412" s="8" t="s">
        <v>96</v>
      </c>
      <c r="K412" s="8" t="s">
        <v>302</v>
      </c>
      <c r="L412" s="8"/>
      <c r="M412" s="20"/>
      <c r="N412" s="20"/>
      <c r="O412" s="20"/>
      <c r="P412" s="202"/>
      <c r="Q412" s="150"/>
      <c r="R412" s="350"/>
      <c r="S412" s="247"/>
      <c r="T412" s="150"/>
      <c r="U412" s="85"/>
      <c r="V412" s="85"/>
      <c r="W412" s="85"/>
    </row>
    <row r="413" spans="1:23" ht="15">
      <c r="A413" s="24" t="s">
        <v>481</v>
      </c>
      <c r="B413" s="1"/>
      <c r="C413" s="1"/>
      <c r="D413" s="1"/>
      <c r="E413" s="1"/>
      <c r="F413" s="1"/>
      <c r="G413" s="1"/>
      <c r="H413" s="1"/>
      <c r="I413" s="1">
        <v>1090</v>
      </c>
      <c r="J413" s="33">
        <v>3</v>
      </c>
      <c r="K413" s="33" t="s">
        <v>9</v>
      </c>
      <c r="L413" s="33"/>
      <c r="M413" s="34">
        <f aca="true" t="shared" si="181" ref="M413:T414">M414</f>
        <v>0</v>
      </c>
      <c r="N413" s="34">
        <f t="shared" si="181"/>
        <v>0</v>
      </c>
      <c r="O413" s="34">
        <f t="shared" si="181"/>
        <v>5000</v>
      </c>
      <c r="P413" s="211">
        <f t="shared" si="181"/>
        <v>1500</v>
      </c>
      <c r="Q413" s="34">
        <f t="shared" si="181"/>
        <v>7500</v>
      </c>
      <c r="R413" s="373">
        <f t="shared" si="181"/>
        <v>1500</v>
      </c>
      <c r="S413" s="270">
        <f t="shared" si="181"/>
        <v>8000</v>
      </c>
      <c r="T413" s="34">
        <f t="shared" si="181"/>
        <v>8000</v>
      </c>
      <c r="U413" s="84">
        <f aca="true" t="shared" si="182" ref="U413:W415">P413/O413*100</f>
        <v>30</v>
      </c>
      <c r="V413" s="84">
        <f t="shared" si="182"/>
        <v>500</v>
      </c>
      <c r="W413" s="84">
        <f t="shared" si="182"/>
        <v>20</v>
      </c>
    </row>
    <row r="414" spans="1:23" ht="14.25">
      <c r="A414" s="24" t="s">
        <v>481</v>
      </c>
      <c r="B414" s="1"/>
      <c r="C414" s="1"/>
      <c r="D414" s="1"/>
      <c r="E414" s="1"/>
      <c r="F414" s="1"/>
      <c r="G414" s="1"/>
      <c r="H414" s="1"/>
      <c r="I414" s="1">
        <v>1090</v>
      </c>
      <c r="J414" s="35">
        <v>38</v>
      </c>
      <c r="K414" s="35" t="s">
        <v>54</v>
      </c>
      <c r="L414" s="35"/>
      <c r="M414" s="36">
        <f t="shared" si="181"/>
        <v>0</v>
      </c>
      <c r="N414" s="36">
        <f t="shared" si="181"/>
        <v>0</v>
      </c>
      <c r="O414" s="36">
        <f t="shared" si="181"/>
        <v>5000</v>
      </c>
      <c r="P414" s="200">
        <f t="shared" si="181"/>
        <v>1500</v>
      </c>
      <c r="Q414" s="158">
        <f t="shared" si="181"/>
        <v>7500</v>
      </c>
      <c r="R414" s="374">
        <f t="shared" si="181"/>
        <v>1500</v>
      </c>
      <c r="S414" s="245">
        <f t="shared" si="181"/>
        <v>8000</v>
      </c>
      <c r="T414" s="158">
        <f t="shared" si="181"/>
        <v>8000</v>
      </c>
      <c r="U414" s="84">
        <f t="shared" si="182"/>
        <v>30</v>
      </c>
      <c r="V414" s="84">
        <f t="shared" si="182"/>
        <v>500</v>
      </c>
      <c r="W414" s="84">
        <f t="shared" si="182"/>
        <v>20</v>
      </c>
    </row>
    <row r="415" spans="1:23" ht="15" thickBot="1">
      <c r="A415" s="24" t="s">
        <v>481</v>
      </c>
      <c r="B415" s="1">
        <v>1</v>
      </c>
      <c r="C415" s="1">
        <v>2</v>
      </c>
      <c r="D415" s="1"/>
      <c r="E415" s="1">
        <v>4</v>
      </c>
      <c r="F415" s="1"/>
      <c r="G415" s="1"/>
      <c r="H415" s="1"/>
      <c r="I415" s="1">
        <v>1090</v>
      </c>
      <c r="J415" s="35">
        <v>3811</v>
      </c>
      <c r="K415" s="35" t="s">
        <v>244</v>
      </c>
      <c r="L415" s="35"/>
      <c r="M415" s="36">
        <v>0</v>
      </c>
      <c r="N415" s="36">
        <v>0</v>
      </c>
      <c r="O415" s="36">
        <v>5000</v>
      </c>
      <c r="P415" s="200">
        <v>1500</v>
      </c>
      <c r="Q415" s="158">
        <v>7500</v>
      </c>
      <c r="R415" s="374">
        <v>1500</v>
      </c>
      <c r="S415" s="245">
        <v>8000</v>
      </c>
      <c r="T415" s="158">
        <v>8000</v>
      </c>
      <c r="U415" s="84">
        <f t="shared" si="182"/>
        <v>30</v>
      </c>
      <c r="V415" s="84">
        <f t="shared" si="182"/>
        <v>500</v>
      </c>
      <c r="W415" s="84">
        <f t="shared" si="182"/>
        <v>20</v>
      </c>
    </row>
    <row r="416" spans="1:23" ht="15">
      <c r="A416" s="18"/>
      <c r="B416" s="1"/>
      <c r="C416" s="1"/>
      <c r="D416" s="1"/>
      <c r="E416" s="1"/>
      <c r="F416" s="1"/>
      <c r="G416" s="1"/>
      <c r="H416" s="1"/>
      <c r="I416" s="1"/>
      <c r="J416" s="118"/>
      <c r="K416" s="118" t="s">
        <v>331</v>
      </c>
      <c r="L416" s="118"/>
      <c r="M416" s="119">
        <f aca="true" t="shared" si="183" ref="M416:T416">M413</f>
        <v>0</v>
      </c>
      <c r="N416" s="119">
        <f t="shared" si="183"/>
        <v>0</v>
      </c>
      <c r="O416" s="119">
        <f t="shared" si="183"/>
        <v>5000</v>
      </c>
      <c r="P416" s="220">
        <f t="shared" si="183"/>
        <v>1500</v>
      </c>
      <c r="Q416" s="119">
        <f t="shared" si="183"/>
        <v>7500</v>
      </c>
      <c r="R416" s="359">
        <f t="shared" si="183"/>
        <v>1500</v>
      </c>
      <c r="S416" s="256">
        <f t="shared" si="183"/>
        <v>8000</v>
      </c>
      <c r="T416" s="119">
        <f t="shared" si="183"/>
        <v>8000</v>
      </c>
      <c r="U416" s="120"/>
      <c r="V416" s="120"/>
      <c r="W416" s="120"/>
    </row>
    <row r="417" spans="1:23" ht="14.25">
      <c r="A417" s="1"/>
      <c r="B417" s="1"/>
      <c r="C417" s="1"/>
      <c r="D417" s="1"/>
      <c r="E417" s="1"/>
      <c r="F417" s="1"/>
      <c r="G417" s="1"/>
      <c r="H417" s="1"/>
      <c r="I417" s="1"/>
      <c r="J417" s="47"/>
      <c r="K417" s="47"/>
      <c r="L417" s="47"/>
      <c r="M417" s="48"/>
      <c r="N417" s="48"/>
      <c r="O417" s="48"/>
      <c r="P417" s="201"/>
      <c r="Q417" s="162"/>
      <c r="R417" s="361"/>
      <c r="S417" s="258"/>
      <c r="T417" s="162"/>
      <c r="U417" s="91"/>
      <c r="V417" s="91"/>
      <c r="W417" s="91"/>
    </row>
    <row r="418" spans="1:23" ht="14.25">
      <c r="A418" s="8" t="s">
        <v>482</v>
      </c>
      <c r="B418" s="8"/>
      <c r="C418" s="8"/>
      <c r="D418" s="8"/>
      <c r="E418" s="8"/>
      <c r="F418" s="8"/>
      <c r="G418" s="8"/>
      <c r="H418" s="8"/>
      <c r="I418" s="8">
        <v>1090</v>
      </c>
      <c r="J418" s="8" t="s">
        <v>96</v>
      </c>
      <c r="K418" s="8" t="s">
        <v>205</v>
      </c>
      <c r="L418" s="8"/>
      <c r="M418" s="20"/>
      <c r="N418" s="20"/>
      <c r="O418" s="20"/>
      <c r="P418" s="202"/>
      <c r="Q418" s="150"/>
      <c r="R418" s="350"/>
      <c r="S418" s="247"/>
      <c r="T418" s="150"/>
      <c r="U418" s="85"/>
      <c r="V418" s="85"/>
      <c r="W418" s="85"/>
    </row>
    <row r="419" spans="1:23" ht="15">
      <c r="A419" s="166" t="s">
        <v>482</v>
      </c>
      <c r="B419" s="1"/>
      <c r="C419" s="1"/>
      <c r="D419" s="1"/>
      <c r="E419" s="1"/>
      <c r="F419" s="1"/>
      <c r="G419" s="1"/>
      <c r="H419" s="1"/>
      <c r="I419" s="1">
        <v>1090</v>
      </c>
      <c r="J419" s="33">
        <v>3</v>
      </c>
      <c r="K419" s="33" t="s">
        <v>9</v>
      </c>
      <c r="L419" s="33"/>
      <c r="M419" s="34">
        <f aca="true" t="shared" si="184" ref="M419:T420">M420</f>
        <v>0</v>
      </c>
      <c r="N419" s="34">
        <f t="shared" si="184"/>
        <v>5000</v>
      </c>
      <c r="O419" s="38">
        <f t="shared" si="184"/>
        <v>5000</v>
      </c>
      <c r="P419" s="211">
        <f t="shared" si="184"/>
        <v>5000</v>
      </c>
      <c r="Q419" s="34">
        <f t="shared" si="184"/>
        <v>6000</v>
      </c>
      <c r="R419" s="373">
        <f t="shared" si="184"/>
        <v>5000</v>
      </c>
      <c r="S419" s="270">
        <f t="shared" si="184"/>
        <v>7000</v>
      </c>
      <c r="T419" s="34">
        <f t="shared" si="184"/>
        <v>7000</v>
      </c>
      <c r="U419" s="84">
        <f aca="true" t="shared" si="185" ref="U419:W421">P419/O419*100</f>
        <v>100</v>
      </c>
      <c r="V419" s="84">
        <f t="shared" si="185"/>
        <v>120</v>
      </c>
      <c r="W419" s="84">
        <f t="shared" si="185"/>
        <v>83.33333333333334</v>
      </c>
    </row>
    <row r="420" spans="1:23" ht="14.25">
      <c r="A420" s="166" t="s">
        <v>482</v>
      </c>
      <c r="B420" s="1"/>
      <c r="C420" s="1"/>
      <c r="D420" s="1"/>
      <c r="E420" s="1"/>
      <c r="F420" s="1"/>
      <c r="G420" s="1"/>
      <c r="H420" s="1"/>
      <c r="I420" s="1">
        <v>1090</v>
      </c>
      <c r="J420" s="35">
        <v>38</v>
      </c>
      <c r="K420" s="35" t="s">
        <v>54</v>
      </c>
      <c r="L420" s="35"/>
      <c r="M420" s="36">
        <f t="shared" si="184"/>
        <v>0</v>
      </c>
      <c r="N420" s="36">
        <f t="shared" si="184"/>
        <v>5000</v>
      </c>
      <c r="O420" s="42">
        <f t="shared" si="184"/>
        <v>5000</v>
      </c>
      <c r="P420" s="200">
        <f t="shared" si="184"/>
        <v>5000</v>
      </c>
      <c r="Q420" s="158">
        <f t="shared" si="184"/>
        <v>6000</v>
      </c>
      <c r="R420" s="374">
        <f t="shared" si="184"/>
        <v>5000</v>
      </c>
      <c r="S420" s="245">
        <f t="shared" si="184"/>
        <v>7000</v>
      </c>
      <c r="T420" s="158">
        <f t="shared" si="184"/>
        <v>7000</v>
      </c>
      <c r="U420" s="84">
        <f t="shared" si="185"/>
        <v>100</v>
      </c>
      <c r="V420" s="84">
        <f t="shared" si="185"/>
        <v>120</v>
      </c>
      <c r="W420" s="84">
        <f t="shared" si="185"/>
        <v>83.33333333333334</v>
      </c>
    </row>
    <row r="421" spans="1:23" ht="15" thickBot="1">
      <c r="A421" s="166" t="s">
        <v>482</v>
      </c>
      <c r="B421" s="1">
        <v>1</v>
      </c>
      <c r="C421" s="1">
        <v>2</v>
      </c>
      <c r="D421" s="1"/>
      <c r="E421" s="1">
        <v>4</v>
      </c>
      <c r="F421" s="1"/>
      <c r="G421" s="1"/>
      <c r="H421" s="1"/>
      <c r="I421" s="1">
        <v>1090</v>
      </c>
      <c r="J421" s="35">
        <v>3811</v>
      </c>
      <c r="K421" s="35" t="s">
        <v>244</v>
      </c>
      <c r="L421" s="35"/>
      <c r="M421" s="36">
        <v>0</v>
      </c>
      <c r="N421" s="36">
        <v>5000</v>
      </c>
      <c r="O421" s="42">
        <v>5000</v>
      </c>
      <c r="P421" s="200">
        <v>5000</v>
      </c>
      <c r="Q421" s="158">
        <v>6000</v>
      </c>
      <c r="R421" s="374">
        <v>5000</v>
      </c>
      <c r="S421" s="245">
        <v>7000</v>
      </c>
      <c r="T421" s="158">
        <v>7000</v>
      </c>
      <c r="U421" s="84">
        <f t="shared" si="185"/>
        <v>100</v>
      </c>
      <c r="V421" s="84">
        <f t="shared" si="185"/>
        <v>120</v>
      </c>
      <c r="W421" s="84">
        <f t="shared" si="185"/>
        <v>83.33333333333334</v>
      </c>
    </row>
    <row r="422" spans="1:23" ht="15">
      <c r="A422" s="18"/>
      <c r="B422" s="1"/>
      <c r="C422" s="1"/>
      <c r="D422" s="1"/>
      <c r="E422" s="1"/>
      <c r="F422" s="1"/>
      <c r="G422" s="1"/>
      <c r="H422" s="1"/>
      <c r="I422" s="1"/>
      <c r="J422" s="118"/>
      <c r="K422" s="118" t="s">
        <v>331</v>
      </c>
      <c r="L422" s="118"/>
      <c r="M422" s="119">
        <f aca="true" t="shared" si="186" ref="M422:T422">M419</f>
        <v>0</v>
      </c>
      <c r="N422" s="119">
        <f t="shared" si="186"/>
        <v>5000</v>
      </c>
      <c r="O422" s="119">
        <f t="shared" si="186"/>
        <v>5000</v>
      </c>
      <c r="P422" s="220">
        <f t="shared" si="186"/>
        <v>5000</v>
      </c>
      <c r="Q422" s="119">
        <f t="shared" si="186"/>
        <v>6000</v>
      </c>
      <c r="R422" s="359">
        <f t="shared" si="186"/>
        <v>5000</v>
      </c>
      <c r="S422" s="256">
        <f t="shared" si="186"/>
        <v>7000</v>
      </c>
      <c r="T422" s="119">
        <f t="shared" si="186"/>
        <v>7000</v>
      </c>
      <c r="U422" s="120"/>
      <c r="V422" s="120"/>
      <c r="W422" s="120"/>
    </row>
    <row r="423" spans="1:23" ht="14.25">
      <c r="A423" s="1"/>
      <c r="B423" s="1"/>
      <c r="C423" s="1"/>
      <c r="D423" s="1"/>
      <c r="E423" s="1"/>
      <c r="F423" s="1"/>
      <c r="G423" s="1"/>
      <c r="H423" s="1"/>
      <c r="I423" s="1"/>
      <c r="J423" s="47"/>
      <c r="K423" s="47"/>
      <c r="L423" s="47"/>
      <c r="M423" s="48"/>
      <c r="N423" s="48"/>
      <c r="O423" s="48"/>
      <c r="P423" s="201"/>
      <c r="Q423" s="162"/>
      <c r="R423" s="361"/>
      <c r="S423" s="258"/>
      <c r="T423" s="162"/>
      <c r="U423" s="91"/>
      <c r="V423" s="91"/>
      <c r="W423" s="91"/>
    </row>
    <row r="424" spans="1:23" ht="14.25">
      <c r="A424" s="7" t="s">
        <v>439</v>
      </c>
      <c r="B424" s="7"/>
      <c r="C424" s="7"/>
      <c r="D424" s="7"/>
      <c r="E424" s="7"/>
      <c r="F424" s="7"/>
      <c r="G424" s="7"/>
      <c r="H424" s="7"/>
      <c r="I424" s="7"/>
      <c r="J424" s="28" t="s">
        <v>273</v>
      </c>
      <c r="K424" s="28" t="s">
        <v>264</v>
      </c>
      <c r="L424" s="28"/>
      <c r="M424" s="19"/>
      <c r="N424" s="19"/>
      <c r="O424" s="19"/>
      <c r="P424" s="203"/>
      <c r="Q424" s="151"/>
      <c r="R424" s="351"/>
      <c r="S424" s="250"/>
      <c r="T424" s="151"/>
      <c r="U424" s="86"/>
      <c r="V424" s="86"/>
      <c r="W424" s="86"/>
    </row>
    <row r="425" spans="1:23" ht="14.25">
      <c r="A425" s="8" t="s">
        <v>483</v>
      </c>
      <c r="B425" s="8"/>
      <c r="C425" s="8"/>
      <c r="D425" s="8"/>
      <c r="E425" s="8"/>
      <c r="F425" s="8"/>
      <c r="G425" s="8"/>
      <c r="H425" s="8"/>
      <c r="I425" s="8">
        <v>1012</v>
      </c>
      <c r="J425" s="8" t="s">
        <v>96</v>
      </c>
      <c r="K425" s="8" t="s">
        <v>265</v>
      </c>
      <c r="L425" s="8"/>
      <c r="M425" s="20"/>
      <c r="N425" s="20"/>
      <c r="O425" s="20"/>
      <c r="P425" s="202"/>
      <c r="Q425" s="150"/>
      <c r="R425" s="350"/>
      <c r="S425" s="247"/>
      <c r="T425" s="150"/>
      <c r="U425" s="85"/>
      <c r="V425" s="85"/>
      <c r="W425" s="85"/>
    </row>
    <row r="426" spans="1:23" ht="15">
      <c r="A426" s="24" t="s">
        <v>483</v>
      </c>
      <c r="B426" s="1"/>
      <c r="C426" s="1"/>
      <c r="D426" s="1"/>
      <c r="E426" s="1"/>
      <c r="F426" s="1"/>
      <c r="G426" s="1"/>
      <c r="H426" s="1"/>
      <c r="I426" s="1">
        <v>1012</v>
      </c>
      <c r="J426" s="33">
        <v>3</v>
      </c>
      <c r="K426" s="33" t="s">
        <v>9</v>
      </c>
      <c r="L426" s="33"/>
      <c r="M426" s="34">
        <f>M427+M428+M429</f>
        <v>0</v>
      </c>
      <c r="N426" s="34">
        <f>N427+N428+N429</f>
        <v>183801</v>
      </c>
      <c r="O426" s="38">
        <f>O427+O428+O429</f>
        <v>150000</v>
      </c>
      <c r="P426" s="211">
        <f>P427+P428+P429+P430</f>
        <v>159100</v>
      </c>
      <c r="Q426" s="34">
        <f>Q427+Q428+Q429</f>
        <v>150000</v>
      </c>
      <c r="R426" s="373">
        <f>R427+R428+R429</f>
        <v>150000</v>
      </c>
      <c r="S426" s="270">
        <f>S427+S428+S429</f>
        <v>160000</v>
      </c>
      <c r="T426" s="34">
        <f>T427+T428+T429</f>
        <v>160000</v>
      </c>
      <c r="U426" s="84">
        <f aca="true" t="shared" si="187" ref="U426:W430">P426/O426*100</f>
        <v>106.06666666666666</v>
      </c>
      <c r="V426" s="84">
        <f t="shared" si="187"/>
        <v>94.28032683846638</v>
      </c>
      <c r="W426" s="84">
        <f t="shared" si="187"/>
        <v>100</v>
      </c>
    </row>
    <row r="427" spans="1:23" ht="14.25">
      <c r="A427" s="24" t="s">
        <v>483</v>
      </c>
      <c r="B427" s="1">
        <v>1</v>
      </c>
      <c r="C427" s="1"/>
      <c r="D427" s="1"/>
      <c r="E427" s="1">
        <v>4</v>
      </c>
      <c r="F427" s="1"/>
      <c r="G427" s="1"/>
      <c r="H427" s="1"/>
      <c r="I427" s="1">
        <v>1012</v>
      </c>
      <c r="J427" s="35">
        <v>31</v>
      </c>
      <c r="K427" s="35" t="s">
        <v>39</v>
      </c>
      <c r="L427" s="35"/>
      <c r="M427" s="36">
        <v>0</v>
      </c>
      <c r="N427" s="36">
        <v>121691</v>
      </c>
      <c r="O427" s="42">
        <v>150000</v>
      </c>
      <c r="P427" s="200">
        <v>0</v>
      </c>
      <c r="Q427" s="158">
        <v>150000</v>
      </c>
      <c r="R427" s="374">
        <v>150000</v>
      </c>
      <c r="S427" s="245">
        <v>160000</v>
      </c>
      <c r="T427" s="158">
        <v>160000</v>
      </c>
      <c r="U427" s="84">
        <f t="shared" si="187"/>
        <v>0</v>
      </c>
      <c r="V427" s="84" t="e">
        <f t="shared" si="187"/>
        <v>#DIV/0!</v>
      </c>
      <c r="W427" s="84">
        <f t="shared" si="187"/>
        <v>100</v>
      </c>
    </row>
    <row r="428" spans="1:23" ht="14.25">
      <c r="A428" s="24" t="s">
        <v>483</v>
      </c>
      <c r="B428" s="1"/>
      <c r="C428" s="1"/>
      <c r="D428" s="1"/>
      <c r="E428" s="1"/>
      <c r="F428" s="1"/>
      <c r="G428" s="1"/>
      <c r="H428" s="1"/>
      <c r="I428" s="1">
        <v>1012</v>
      </c>
      <c r="J428" s="35">
        <v>32</v>
      </c>
      <c r="K428" s="44" t="s">
        <v>266</v>
      </c>
      <c r="L428" s="43"/>
      <c r="M428" s="36">
        <v>0</v>
      </c>
      <c r="N428" s="36">
        <v>62110</v>
      </c>
      <c r="O428" s="42">
        <v>0</v>
      </c>
      <c r="P428" s="200">
        <v>300</v>
      </c>
      <c r="Q428" s="158">
        <v>0</v>
      </c>
      <c r="R428" s="374">
        <v>0</v>
      </c>
      <c r="S428" s="245">
        <v>0</v>
      </c>
      <c r="T428" s="158">
        <v>0</v>
      </c>
      <c r="U428" s="84" t="e">
        <f t="shared" si="187"/>
        <v>#DIV/0!</v>
      </c>
      <c r="V428" s="84">
        <f t="shared" si="187"/>
        <v>0</v>
      </c>
      <c r="W428" s="84" t="e">
        <f t="shared" si="187"/>
        <v>#DIV/0!</v>
      </c>
    </row>
    <row r="429" spans="1:23" ht="14.25">
      <c r="A429" s="24" t="s">
        <v>483</v>
      </c>
      <c r="B429" s="1"/>
      <c r="C429" s="1"/>
      <c r="D429" s="1"/>
      <c r="E429" s="1"/>
      <c r="F429" s="1"/>
      <c r="G429" s="1"/>
      <c r="H429" s="1"/>
      <c r="I429" s="1">
        <v>1012</v>
      </c>
      <c r="J429" s="35">
        <v>34</v>
      </c>
      <c r="K429" s="44" t="s">
        <v>48</v>
      </c>
      <c r="L429" s="43"/>
      <c r="M429" s="36">
        <v>0</v>
      </c>
      <c r="N429" s="36">
        <v>0</v>
      </c>
      <c r="O429" s="36">
        <v>0</v>
      </c>
      <c r="P429" s="200">
        <v>0</v>
      </c>
      <c r="Q429" s="158">
        <v>0</v>
      </c>
      <c r="R429" s="374">
        <v>0</v>
      </c>
      <c r="S429" s="245">
        <v>0</v>
      </c>
      <c r="T429" s="158">
        <v>0</v>
      </c>
      <c r="U429" s="84" t="e">
        <f t="shared" si="187"/>
        <v>#DIV/0!</v>
      </c>
      <c r="V429" s="84" t="e">
        <f t="shared" si="187"/>
        <v>#DIV/0!</v>
      </c>
      <c r="W429" s="84" t="e">
        <f t="shared" si="187"/>
        <v>#DIV/0!</v>
      </c>
    </row>
    <row r="430" spans="1:23" ht="15" thickBot="1">
      <c r="A430" s="166"/>
      <c r="B430" s="1"/>
      <c r="C430" s="1"/>
      <c r="D430" s="1"/>
      <c r="E430" s="1"/>
      <c r="F430" s="1"/>
      <c r="G430" s="1"/>
      <c r="H430" s="1"/>
      <c r="I430" s="1"/>
      <c r="J430" s="133">
        <v>38</v>
      </c>
      <c r="K430" s="268" t="s">
        <v>401</v>
      </c>
      <c r="L430" s="190"/>
      <c r="M430" s="134"/>
      <c r="N430" s="134">
        <v>0</v>
      </c>
      <c r="O430" s="134">
        <v>0</v>
      </c>
      <c r="P430" s="221">
        <v>158800</v>
      </c>
      <c r="Q430" s="163"/>
      <c r="R430" s="377"/>
      <c r="S430" s="261"/>
      <c r="T430" s="163"/>
      <c r="U430" s="262" t="e">
        <f t="shared" si="187"/>
        <v>#DIV/0!</v>
      </c>
      <c r="V430" s="262"/>
      <c r="W430" s="262"/>
    </row>
    <row r="431" spans="1:23" ht="15">
      <c r="A431" s="18"/>
      <c r="B431" s="1"/>
      <c r="C431" s="1"/>
      <c r="D431" s="1"/>
      <c r="E431" s="1"/>
      <c r="F431" s="1"/>
      <c r="G431" s="1"/>
      <c r="H431" s="1"/>
      <c r="I431" s="1"/>
      <c r="J431" s="118"/>
      <c r="K431" s="118" t="s">
        <v>331</v>
      </c>
      <c r="L431" s="118"/>
      <c r="M431" s="119">
        <f aca="true" t="shared" si="188" ref="M431:T431">M426</f>
        <v>0</v>
      </c>
      <c r="N431" s="119">
        <f t="shared" si="188"/>
        <v>183801</v>
      </c>
      <c r="O431" s="119">
        <f t="shared" si="188"/>
        <v>150000</v>
      </c>
      <c r="P431" s="220">
        <f t="shared" si="188"/>
        <v>159100</v>
      </c>
      <c r="Q431" s="119">
        <f t="shared" si="188"/>
        <v>150000</v>
      </c>
      <c r="R431" s="359">
        <f t="shared" si="188"/>
        <v>150000</v>
      </c>
      <c r="S431" s="256">
        <f t="shared" si="188"/>
        <v>160000</v>
      </c>
      <c r="T431" s="119">
        <f t="shared" si="188"/>
        <v>160000</v>
      </c>
      <c r="U431" s="120"/>
      <c r="V431" s="120"/>
      <c r="W431" s="120"/>
    </row>
    <row r="432" spans="1:23" ht="14.25">
      <c r="A432" s="1"/>
      <c r="B432" s="1"/>
      <c r="C432" s="1"/>
      <c r="D432" s="1"/>
      <c r="E432" s="1"/>
      <c r="F432" s="1"/>
      <c r="G432" s="1"/>
      <c r="H432" s="1"/>
      <c r="I432" s="1"/>
      <c r="J432" s="123"/>
      <c r="K432" s="123"/>
      <c r="L432" s="123"/>
      <c r="M432" s="48"/>
      <c r="N432" s="48"/>
      <c r="O432" s="48"/>
      <c r="P432" s="201"/>
      <c r="Q432" s="162"/>
      <c r="R432" s="361"/>
      <c r="S432" s="258"/>
      <c r="T432" s="162"/>
      <c r="U432" s="91"/>
      <c r="V432" s="91"/>
      <c r="W432" s="91"/>
    </row>
    <row r="433" spans="1:23" s="31" customFormat="1" ht="14.25">
      <c r="A433" s="7" t="s">
        <v>440</v>
      </c>
      <c r="B433" s="7"/>
      <c r="C433" s="7"/>
      <c r="D433" s="7"/>
      <c r="E433" s="7"/>
      <c r="F433" s="7"/>
      <c r="G433" s="7"/>
      <c r="H433" s="7"/>
      <c r="I433" s="7"/>
      <c r="J433" s="28" t="s">
        <v>303</v>
      </c>
      <c r="K433" s="28" t="s">
        <v>274</v>
      </c>
      <c r="L433" s="28"/>
      <c r="M433" s="19"/>
      <c r="N433" s="19"/>
      <c r="O433" s="19"/>
      <c r="P433" s="203"/>
      <c r="Q433" s="151"/>
      <c r="R433" s="351"/>
      <c r="S433" s="250"/>
      <c r="T433" s="151"/>
      <c r="U433" s="86"/>
      <c r="V433" s="86"/>
      <c r="W433" s="86"/>
    </row>
    <row r="434" spans="1:23" s="31" customFormat="1" ht="14.25">
      <c r="A434" s="8" t="s">
        <v>484</v>
      </c>
      <c r="B434" s="8"/>
      <c r="C434" s="8"/>
      <c r="D434" s="8"/>
      <c r="E434" s="8"/>
      <c r="F434" s="8"/>
      <c r="G434" s="8"/>
      <c r="H434" s="8"/>
      <c r="I434" s="8">
        <v>760</v>
      </c>
      <c r="J434" s="8" t="s">
        <v>141</v>
      </c>
      <c r="K434" s="8" t="s">
        <v>275</v>
      </c>
      <c r="L434" s="8"/>
      <c r="M434" s="20"/>
      <c r="N434" s="20"/>
      <c r="O434" s="20"/>
      <c r="P434" s="202"/>
      <c r="Q434" s="150"/>
      <c r="R434" s="350"/>
      <c r="S434" s="247"/>
      <c r="T434" s="150"/>
      <c r="U434" s="85"/>
      <c r="V434" s="85"/>
      <c r="W434" s="85"/>
    </row>
    <row r="435" spans="1:23" ht="15">
      <c r="A435" s="24" t="s">
        <v>484</v>
      </c>
      <c r="B435" s="1"/>
      <c r="C435" s="1"/>
      <c r="D435" s="1"/>
      <c r="E435" s="1"/>
      <c r="F435" s="1"/>
      <c r="G435" s="1"/>
      <c r="H435" s="1"/>
      <c r="I435" s="1">
        <v>760</v>
      </c>
      <c r="J435" s="33">
        <v>3</v>
      </c>
      <c r="K435" s="33" t="s">
        <v>9</v>
      </c>
      <c r="L435" s="33"/>
      <c r="M435" s="34">
        <f aca="true" t="shared" si="189" ref="M435:T435">M436</f>
        <v>39772</v>
      </c>
      <c r="N435" s="34">
        <f t="shared" si="189"/>
        <v>30958</v>
      </c>
      <c r="O435" s="38">
        <f t="shared" si="189"/>
        <v>40000</v>
      </c>
      <c r="P435" s="211">
        <f t="shared" si="189"/>
        <v>47000</v>
      </c>
      <c r="Q435" s="34">
        <f t="shared" si="189"/>
        <v>42000</v>
      </c>
      <c r="R435" s="373">
        <f t="shared" si="189"/>
        <v>40000</v>
      </c>
      <c r="S435" s="270">
        <f t="shared" si="189"/>
        <v>52000</v>
      </c>
      <c r="T435" s="34">
        <f t="shared" si="189"/>
        <v>52000</v>
      </c>
      <c r="U435" s="84">
        <v>0</v>
      </c>
      <c r="V435" s="84">
        <f aca="true" t="shared" si="190" ref="V435:W439">Q435/P435</f>
        <v>0.8936170212765957</v>
      </c>
      <c r="W435" s="84">
        <f t="shared" si="190"/>
        <v>0.9523809523809523</v>
      </c>
    </row>
    <row r="436" spans="1:23" ht="14.25">
      <c r="A436" s="24" t="s">
        <v>484</v>
      </c>
      <c r="B436" s="1"/>
      <c r="C436" s="1"/>
      <c r="D436" s="1"/>
      <c r="E436" s="1"/>
      <c r="F436" s="1"/>
      <c r="G436" s="1"/>
      <c r="H436" s="1"/>
      <c r="I436" s="1">
        <v>760</v>
      </c>
      <c r="J436" s="35">
        <v>32</v>
      </c>
      <c r="K436" s="44" t="s">
        <v>43</v>
      </c>
      <c r="L436" s="43"/>
      <c r="M436" s="36">
        <f>M437+M438</f>
        <v>39772</v>
      </c>
      <c r="N436" s="36">
        <f aca="true" t="shared" si="191" ref="N436:T436">N437+N438+N439</f>
        <v>30958</v>
      </c>
      <c r="O436" s="42">
        <f t="shared" si="191"/>
        <v>40000</v>
      </c>
      <c r="P436" s="200">
        <f t="shared" si="191"/>
        <v>47000</v>
      </c>
      <c r="Q436" s="158">
        <f t="shared" si="191"/>
        <v>42000</v>
      </c>
      <c r="R436" s="374">
        <f t="shared" si="191"/>
        <v>40000</v>
      </c>
      <c r="S436" s="245">
        <f t="shared" si="191"/>
        <v>52000</v>
      </c>
      <c r="T436" s="158">
        <f t="shared" si="191"/>
        <v>52000</v>
      </c>
      <c r="U436" s="84">
        <v>0</v>
      </c>
      <c r="V436" s="84">
        <f t="shared" si="190"/>
        <v>0.8936170212765957</v>
      </c>
      <c r="W436" s="84">
        <f t="shared" si="190"/>
        <v>0.9523809523809523</v>
      </c>
    </row>
    <row r="437" spans="1:23" ht="14.25">
      <c r="A437" s="24" t="s">
        <v>484</v>
      </c>
      <c r="B437" s="1"/>
      <c r="C437" s="1">
        <v>2</v>
      </c>
      <c r="D437" s="1">
        <v>3</v>
      </c>
      <c r="E437" s="1">
        <v>4</v>
      </c>
      <c r="F437" s="1"/>
      <c r="G437" s="1"/>
      <c r="H437" s="1"/>
      <c r="I437" s="1">
        <v>760</v>
      </c>
      <c r="J437" s="35">
        <v>3234</v>
      </c>
      <c r="K437" s="35" t="s">
        <v>276</v>
      </c>
      <c r="L437" s="35"/>
      <c r="M437" s="36">
        <v>39040</v>
      </c>
      <c r="N437" s="36">
        <v>22140</v>
      </c>
      <c r="O437" s="42">
        <v>30000</v>
      </c>
      <c r="P437" s="200">
        <v>30000</v>
      </c>
      <c r="Q437" s="158">
        <v>30000</v>
      </c>
      <c r="R437" s="374">
        <v>30000</v>
      </c>
      <c r="S437" s="245">
        <v>40000</v>
      </c>
      <c r="T437" s="158">
        <v>40000</v>
      </c>
      <c r="U437" s="84">
        <v>0</v>
      </c>
      <c r="V437" s="84">
        <f t="shared" si="190"/>
        <v>1</v>
      </c>
      <c r="W437" s="84">
        <f t="shared" si="190"/>
        <v>1</v>
      </c>
    </row>
    <row r="438" spans="1:23" ht="14.25">
      <c r="A438" s="24" t="s">
        <v>484</v>
      </c>
      <c r="B438" s="1"/>
      <c r="C438" s="1">
        <v>2</v>
      </c>
      <c r="D438" s="1">
        <v>3</v>
      </c>
      <c r="E438" s="1">
        <v>4</v>
      </c>
      <c r="F438" s="1"/>
      <c r="G438" s="1"/>
      <c r="H438" s="1"/>
      <c r="I438" s="1">
        <v>760</v>
      </c>
      <c r="J438" s="35">
        <v>3236</v>
      </c>
      <c r="K438" s="35" t="s">
        <v>277</v>
      </c>
      <c r="L438" s="35"/>
      <c r="M438" s="36">
        <v>732</v>
      </c>
      <c r="N438" s="36">
        <v>7482</v>
      </c>
      <c r="O438" s="42">
        <v>8000</v>
      </c>
      <c r="P438" s="200">
        <v>15000</v>
      </c>
      <c r="Q438" s="158">
        <v>10000</v>
      </c>
      <c r="R438" s="374">
        <v>8000</v>
      </c>
      <c r="S438" s="245">
        <v>10000</v>
      </c>
      <c r="T438" s="158">
        <v>10000</v>
      </c>
      <c r="U438" s="84">
        <v>0</v>
      </c>
      <c r="V438" s="84">
        <f t="shared" si="190"/>
        <v>0.6666666666666666</v>
      </c>
      <c r="W438" s="84">
        <f t="shared" si="190"/>
        <v>0.8</v>
      </c>
    </row>
    <row r="439" spans="1:23" ht="15" thickBot="1">
      <c r="A439" s="24" t="s">
        <v>484</v>
      </c>
      <c r="B439" s="1"/>
      <c r="C439" s="1">
        <v>2</v>
      </c>
      <c r="D439" s="1">
        <v>3</v>
      </c>
      <c r="E439" s="1">
        <v>4</v>
      </c>
      <c r="F439" s="1"/>
      <c r="G439" s="1"/>
      <c r="H439" s="1"/>
      <c r="I439" s="1">
        <v>760</v>
      </c>
      <c r="J439" s="35">
        <v>3237</v>
      </c>
      <c r="K439" s="35" t="s">
        <v>278</v>
      </c>
      <c r="L439" s="35"/>
      <c r="M439" s="36">
        <v>0</v>
      </c>
      <c r="N439" s="36">
        <v>1336</v>
      </c>
      <c r="O439" s="42">
        <v>2000</v>
      </c>
      <c r="P439" s="200">
        <v>2000</v>
      </c>
      <c r="Q439" s="158">
        <v>2000</v>
      </c>
      <c r="R439" s="374">
        <v>2000</v>
      </c>
      <c r="S439" s="245">
        <v>2000</v>
      </c>
      <c r="T439" s="158">
        <v>2000</v>
      </c>
      <c r="U439" s="84">
        <v>0</v>
      </c>
      <c r="V439" s="84">
        <f t="shared" si="190"/>
        <v>1</v>
      </c>
      <c r="W439" s="84">
        <f t="shared" si="190"/>
        <v>1</v>
      </c>
    </row>
    <row r="440" spans="1:23" ht="15.75" thickBot="1">
      <c r="A440" s="18"/>
      <c r="B440" s="1"/>
      <c r="C440" s="1"/>
      <c r="D440" s="1"/>
      <c r="E440" s="1"/>
      <c r="F440" s="1"/>
      <c r="G440" s="1"/>
      <c r="H440" s="1"/>
      <c r="I440" s="1"/>
      <c r="J440" s="118"/>
      <c r="K440" s="118" t="s">
        <v>331</v>
      </c>
      <c r="L440" s="118"/>
      <c r="M440" s="119">
        <f aca="true" t="shared" si="192" ref="M440:T440">M435</f>
        <v>39772</v>
      </c>
      <c r="N440" s="119">
        <f t="shared" si="192"/>
        <v>30958</v>
      </c>
      <c r="O440" s="119">
        <f t="shared" si="192"/>
        <v>40000</v>
      </c>
      <c r="P440" s="220">
        <f t="shared" si="192"/>
        <v>47000</v>
      </c>
      <c r="Q440" s="119">
        <f t="shared" si="192"/>
        <v>42000</v>
      </c>
      <c r="R440" s="359">
        <f t="shared" si="192"/>
        <v>40000</v>
      </c>
      <c r="S440" s="256">
        <f t="shared" si="192"/>
        <v>52000</v>
      </c>
      <c r="T440" s="119">
        <f t="shared" si="192"/>
        <v>52000</v>
      </c>
      <c r="U440" s="120"/>
      <c r="V440" s="120"/>
      <c r="W440" s="120"/>
    </row>
    <row r="441" spans="1:23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05"/>
      <c r="K441" s="105" t="s">
        <v>344</v>
      </c>
      <c r="L441" s="105"/>
      <c r="M441" s="106">
        <f aca="true" t="shared" si="193" ref="M441:T441">M403+M409+M416+M422+M431+M440</f>
        <v>615981</v>
      </c>
      <c r="N441" s="106">
        <f t="shared" si="193"/>
        <v>721859</v>
      </c>
      <c r="O441" s="106">
        <f t="shared" si="193"/>
        <v>778000</v>
      </c>
      <c r="P441" s="217">
        <f t="shared" si="193"/>
        <v>729500</v>
      </c>
      <c r="Q441" s="106">
        <f t="shared" si="193"/>
        <v>785500</v>
      </c>
      <c r="R441" s="353">
        <f t="shared" si="193"/>
        <v>701500</v>
      </c>
      <c r="S441" s="251">
        <f t="shared" si="193"/>
        <v>807000</v>
      </c>
      <c r="T441" s="106">
        <f t="shared" si="193"/>
        <v>807000</v>
      </c>
      <c r="U441" s="107"/>
      <c r="V441" s="107"/>
      <c r="W441" s="107"/>
    </row>
    <row r="442" spans="1:23" ht="15.75" thickTop="1">
      <c r="A442" s="1"/>
      <c r="B442" s="1"/>
      <c r="C442" s="1"/>
      <c r="D442" s="1"/>
      <c r="E442" s="1"/>
      <c r="F442" s="1"/>
      <c r="G442" s="1"/>
      <c r="H442" s="1"/>
      <c r="I442" s="1"/>
      <c r="J442" s="101"/>
      <c r="K442" s="102" t="s">
        <v>345</v>
      </c>
      <c r="L442" s="101"/>
      <c r="M442" s="103">
        <f aca="true" t="shared" si="194" ref="M442:T442">M337+M370+M384+M394+M441</f>
        <v>913677</v>
      </c>
      <c r="N442" s="103">
        <f t="shared" si="194"/>
        <v>985674</v>
      </c>
      <c r="O442" s="103">
        <f t="shared" si="194"/>
        <v>971600</v>
      </c>
      <c r="P442" s="218">
        <f t="shared" si="194"/>
        <v>919353</v>
      </c>
      <c r="Q442" s="103">
        <f t="shared" si="194"/>
        <v>1012100</v>
      </c>
      <c r="R442" s="354">
        <f t="shared" si="194"/>
        <v>891600</v>
      </c>
      <c r="S442" s="314">
        <f t="shared" si="194"/>
        <v>1055600</v>
      </c>
      <c r="T442" s="103">
        <f t="shared" si="194"/>
        <v>1055600</v>
      </c>
      <c r="U442" s="104"/>
      <c r="V442" s="104"/>
      <c r="W442" s="104"/>
    </row>
    <row r="443" spans="1:23" ht="14.25">
      <c r="A443" s="1"/>
      <c r="B443" s="1"/>
      <c r="C443" s="1"/>
      <c r="D443" s="1"/>
      <c r="E443" s="1"/>
      <c r="F443" s="1"/>
      <c r="G443" s="1"/>
      <c r="H443" s="1"/>
      <c r="I443" s="1"/>
      <c r="J443" s="47"/>
      <c r="K443" s="47"/>
      <c r="L443" s="47"/>
      <c r="M443" s="48"/>
      <c r="N443" s="48"/>
      <c r="O443" s="48"/>
      <c r="P443" s="184"/>
      <c r="Q443" s="162"/>
      <c r="R443" s="361"/>
      <c r="S443" s="258"/>
      <c r="T443" s="162"/>
      <c r="U443" s="91"/>
      <c r="V443" s="91"/>
      <c r="W443" s="91"/>
    </row>
    <row r="444" spans="1:23" ht="14.25">
      <c r="A444" s="24"/>
      <c r="B444" s="24"/>
      <c r="C444" s="24"/>
      <c r="D444" s="24"/>
      <c r="E444" s="24"/>
      <c r="F444" s="24"/>
      <c r="G444" s="24"/>
      <c r="H444" s="24"/>
      <c r="I444" s="24"/>
      <c r="J444" s="27" t="s">
        <v>304</v>
      </c>
      <c r="K444" s="27" t="s">
        <v>362</v>
      </c>
      <c r="L444" s="27"/>
      <c r="M444" s="26"/>
      <c r="N444" s="26"/>
      <c r="O444" s="26"/>
      <c r="P444" s="182"/>
      <c r="Q444" s="153"/>
      <c r="R444" s="356"/>
      <c r="S444" s="253"/>
      <c r="T444" s="153"/>
      <c r="U444" s="88"/>
      <c r="V444" s="88"/>
      <c r="W444" s="88"/>
    </row>
    <row r="445" spans="1:23" ht="14.25">
      <c r="A445" s="24"/>
      <c r="B445" s="24"/>
      <c r="C445" s="24"/>
      <c r="D445" s="24"/>
      <c r="E445" s="24"/>
      <c r="F445" s="24"/>
      <c r="G445" s="24"/>
      <c r="H445" s="24"/>
      <c r="I445" s="24"/>
      <c r="J445" s="29" t="s">
        <v>305</v>
      </c>
      <c r="K445" s="9" t="s">
        <v>363</v>
      </c>
      <c r="L445" s="9"/>
      <c r="M445" s="21"/>
      <c r="N445" s="21"/>
      <c r="O445" s="21"/>
      <c r="P445" s="183"/>
      <c r="Q445" s="154"/>
      <c r="R445" s="357"/>
      <c r="S445" s="254"/>
      <c r="T445" s="154"/>
      <c r="U445" s="89"/>
      <c r="V445" s="89"/>
      <c r="W445" s="89"/>
    </row>
    <row r="446" spans="1:23" ht="14.25">
      <c r="A446" s="24"/>
      <c r="B446" s="24"/>
      <c r="C446" s="24"/>
      <c r="D446" s="24"/>
      <c r="E446" s="24"/>
      <c r="F446" s="24"/>
      <c r="G446" s="24"/>
      <c r="H446" s="24"/>
      <c r="I446" s="24">
        <v>600</v>
      </c>
      <c r="J446" s="24" t="s">
        <v>261</v>
      </c>
      <c r="K446" s="1" t="s">
        <v>123</v>
      </c>
      <c r="L446" s="24"/>
      <c r="M446" s="25"/>
      <c r="N446" s="25"/>
      <c r="O446" s="25"/>
      <c r="P446" s="181"/>
      <c r="Q446" s="152"/>
      <c r="R446" s="358"/>
      <c r="S446" s="255"/>
      <c r="T446" s="152"/>
      <c r="U446" s="90"/>
      <c r="V446" s="90"/>
      <c r="W446" s="90"/>
    </row>
    <row r="447" spans="1:23" ht="14.25">
      <c r="A447" s="7" t="s">
        <v>441</v>
      </c>
      <c r="B447" s="7"/>
      <c r="C447" s="7"/>
      <c r="D447" s="7"/>
      <c r="E447" s="7"/>
      <c r="F447" s="7"/>
      <c r="G447" s="7"/>
      <c r="H447" s="7"/>
      <c r="I447" s="7"/>
      <c r="J447" s="28" t="s">
        <v>306</v>
      </c>
      <c r="K447" s="28" t="s">
        <v>364</v>
      </c>
      <c r="L447" s="28"/>
      <c r="M447" s="19"/>
      <c r="N447" s="19"/>
      <c r="O447" s="19"/>
      <c r="P447" s="180"/>
      <c r="Q447" s="151"/>
      <c r="R447" s="351"/>
      <c r="S447" s="250"/>
      <c r="T447" s="151"/>
      <c r="U447" s="86"/>
      <c r="V447" s="86"/>
      <c r="W447" s="86"/>
    </row>
    <row r="448" spans="1:23" ht="14.25">
      <c r="A448" s="8" t="s">
        <v>485</v>
      </c>
      <c r="B448" s="8"/>
      <c r="C448" s="8"/>
      <c r="D448" s="8"/>
      <c r="E448" s="8"/>
      <c r="F448" s="8"/>
      <c r="G448" s="8"/>
      <c r="H448" s="8"/>
      <c r="I448" s="8">
        <v>660</v>
      </c>
      <c r="J448" s="8" t="s">
        <v>143</v>
      </c>
      <c r="K448" s="8" t="s">
        <v>267</v>
      </c>
      <c r="L448" s="8"/>
      <c r="M448" s="20"/>
      <c r="N448" s="20"/>
      <c r="O448" s="20"/>
      <c r="P448" s="179"/>
      <c r="Q448" s="150"/>
      <c r="R448" s="350"/>
      <c r="S448" s="247"/>
      <c r="T448" s="150"/>
      <c r="U448" s="85"/>
      <c r="V448" s="85"/>
      <c r="W448" s="85"/>
    </row>
    <row r="449" spans="1:23" s="31" customFormat="1" ht="15">
      <c r="A449" s="24" t="s">
        <v>485</v>
      </c>
      <c r="B449" s="24"/>
      <c r="C449" s="24"/>
      <c r="D449" s="24"/>
      <c r="E449" s="24"/>
      <c r="F449" s="24"/>
      <c r="G449" s="24"/>
      <c r="H449" s="24"/>
      <c r="I449" s="24">
        <v>660</v>
      </c>
      <c r="J449" s="37">
        <v>3</v>
      </c>
      <c r="K449" s="37" t="s">
        <v>9</v>
      </c>
      <c r="L449" s="37"/>
      <c r="M449" s="38">
        <f aca="true" t="shared" si="195" ref="M449:T449">M450+M456</f>
        <v>327753</v>
      </c>
      <c r="N449" s="38">
        <f t="shared" si="195"/>
        <v>280248</v>
      </c>
      <c r="O449" s="38">
        <f t="shared" si="195"/>
        <v>414999</v>
      </c>
      <c r="P449" s="211">
        <f t="shared" si="195"/>
        <v>199714</v>
      </c>
      <c r="Q449" s="83">
        <f t="shared" si="195"/>
        <v>0</v>
      </c>
      <c r="R449" s="373">
        <f t="shared" si="195"/>
        <v>265000</v>
      </c>
      <c r="S449" s="259">
        <f t="shared" si="195"/>
        <v>0</v>
      </c>
      <c r="T449" s="83">
        <f t="shared" si="195"/>
        <v>0</v>
      </c>
      <c r="U449" s="84">
        <v>0</v>
      </c>
      <c r="V449" s="84">
        <v>0</v>
      </c>
      <c r="W449" s="84">
        <v>0</v>
      </c>
    </row>
    <row r="450" spans="1:23" s="31" customFormat="1" ht="14.25">
      <c r="A450" s="24" t="s">
        <v>485</v>
      </c>
      <c r="B450" s="24"/>
      <c r="C450" s="24"/>
      <c r="D450" s="24"/>
      <c r="E450" s="24"/>
      <c r="F450" s="24"/>
      <c r="G450" s="24"/>
      <c r="H450" s="24"/>
      <c r="I450" s="24">
        <v>660</v>
      </c>
      <c r="J450" s="41">
        <v>31</v>
      </c>
      <c r="K450" s="41" t="s">
        <v>39</v>
      </c>
      <c r="L450" s="41"/>
      <c r="M450" s="42">
        <f aca="true" t="shared" si="196" ref="M450:T450">M451</f>
        <v>246498</v>
      </c>
      <c r="N450" s="42">
        <f t="shared" si="196"/>
        <v>193843</v>
      </c>
      <c r="O450" s="42">
        <f t="shared" si="196"/>
        <v>318995</v>
      </c>
      <c r="P450" s="200">
        <f t="shared" si="196"/>
        <v>106650</v>
      </c>
      <c r="Q450" s="83">
        <f t="shared" si="196"/>
        <v>0</v>
      </c>
      <c r="R450" s="374">
        <f>R451</f>
        <v>168500</v>
      </c>
      <c r="S450" s="259">
        <f t="shared" si="196"/>
        <v>0</v>
      </c>
      <c r="T450" s="83">
        <f t="shared" si="196"/>
        <v>0</v>
      </c>
      <c r="U450" s="84">
        <v>0</v>
      </c>
      <c r="V450" s="84">
        <v>0</v>
      </c>
      <c r="W450" s="84">
        <v>0</v>
      </c>
    </row>
    <row r="451" spans="1:23" s="31" customFormat="1" ht="14.25">
      <c r="A451" s="24" t="s">
        <v>485</v>
      </c>
      <c r="B451" s="24"/>
      <c r="C451" s="24"/>
      <c r="D451" s="24"/>
      <c r="E451" s="24"/>
      <c r="F451" s="24"/>
      <c r="G451" s="24"/>
      <c r="H451" s="24"/>
      <c r="I451" s="24">
        <v>660</v>
      </c>
      <c r="J451" s="197">
        <v>311</v>
      </c>
      <c r="K451" s="198" t="s">
        <v>227</v>
      </c>
      <c r="L451" s="199"/>
      <c r="M451" s="42">
        <f aca="true" t="shared" si="197" ref="M451:T451">M452+M453+M454+M455</f>
        <v>246498</v>
      </c>
      <c r="N451" s="42">
        <f t="shared" si="197"/>
        <v>193843</v>
      </c>
      <c r="O451" s="42">
        <f t="shared" si="197"/>
        <v>318995</v>
      </c>
      <c r="P451" s="200">
        <f t="shared" si="197"/>
        <v>106650</v>
      </c>
      <c r="Q451" s="83">
        <f t="shared" si="197"/>
        <v>0</v>
      </c>
      <c r="R451" s="374">
        <f t="shared" si="197"/>
        <v>168500</v>
      </c>
      <c r="S451" s="259">
        <f t="shared" si="197"/>
        <v>0</v>
      </c>
      <c r="T451" s="83">
        <f t="shared" si="197"/>
        <v>0</v>
      </c>
      <c r="U451" s="84">
        <v>0</v>
      </c>
      <c r="V451" s="84">
        <v>0</v>
      </c>
      <c r="W451" s="84">
        <v>0</v>
      </c>
    </row>
    <row r="452" spans="1:23" s="31" customFormat="1" ht="14.25">
      <c r="A452" s="24" t="s">
        <v>485</v>
      </c>
      <c r="B452" s="24">
        <v>1</v>
      </c>
      <c r="C452" s="24"/>
      <c r="D452" s="24"/>
      <c r="E452" s="24">
        <v>4</v>
      </c>
      <c r="F452" s="24"/>
      <c r="G452" s="24"/>
      <c r="H452" s="24"/>
      <c r="I452" s="24">
        <v>660</v>
      </c>
      <c r="J452" s="41">
        <v>3111</v>
      </c>
      <c r="K452" s="41" t="s">
        <v>219</v>
      </c>
      <c r="L452" s="41"/>
      <c r="M452" s="42">
        <v>201281</v>
      </c>
      <c r="N452" s="42">
        <v>154730</v>
      </c>
      <c r="O452" s="42">
        <v>263648</v>
      </c>
      <c r="P452" s="200">
        <v>86000</v>
      </c>
      <c r="Q452" s="83">
        <v>0</v>
      </c>
      <c r="R452" s="374">
        <v>135000</v>
      </c>
      <c r="S452" s="259">
        <v>0</v>
      </c>
      <c r="T452" s="83">
        <v>0</v>
      </c>
      <c r="U452" s="84">
        <v>0</v>
      </c>
      <c r="V452" s="84">
        <v>0</v>
      </c>
      <c r="W452" s="84">
        <v>0</v>
      </c>
    </row>
    <row r="453" spans="1:23" s="31" customFormat="1" ht="14.25">
      <c r="A453" s="24" t="s">
        <v>485</v>
      </c>
      <c r="B453" s="24">
        <v>1</v>
      </c>
      <c r="C453" s="24"/>
      <c r="D453" s="24"/>
      <c r="E453" s="24">
        <v>4</v>
      </c>
      <c r="F453" s="24"/>
      <c r="G453" s="24"/>
      <c r="H453" s="24"/>
      <c r="I453" s="24">
        <v>660</v>
      </c>
      <c r="J453" s="41">
        <v>3121</v>
      </c>
      <c r="K453" s="41" t="s">
        <v>41</v>
      </c>
      <c r="L453" s="41"/>
      <c r="M453" s="42">
        <v>10600</v>
      </c>
      <c r="N453" s="42">
        <v>12500</v>
      </c>
      <c r="O453" s="42">
        <v>10000</v>
      </c>
      <c r="P453" s="200">
        <v>5750</v>
      </c>
      <c r="Q453" s="83">
        <v>0</v>
      </c>
      <c r="R453" s="374">
        <v>9500</v>
      </c>
      <c r="S453" s="259">
        <v>0</v>
      </c>
      <c r="T453" s="83">
        <v>0</v>
      </c>
      <c r="U453" s="84">
        <v>0</v>
      </c>
      <c r="V453" s="84">
        <v>0</v>
      </c>
      <c r="W453" s="84">
        <v>0</v>
      </c>
    </row>
    <row r="454" spans="1:23" s="31" customFormat="1" ht="14.25">
      <c r="A454" s="24" t="s">
        <v>485</v>
      </c>
      <c r="B454" s="24">
        <v>1</v>
      </c>
      <c r="C454" s="24"/>
      <c r="D454" s="24"/>
      <c r="E454" s="24">
        <v>4</v>
      </c>
      <c r="F454" s="24"/>
      <c r="G454" s="24"/>
      <c r="H454" s="24"/>
      <c r="I454" s="24">
        <v>660</v>
      </c>
      <c r="J454" s="41">
        <v>3132</v>
      </c>
      <c r="K454" s="41" t="s">
        <v>268</v>
      </c>
      <c r="L454" s="41"/>
      <c r="M454" s="42">
        <v>31195</v>
      </c>
      <c r="N454" s="42">
        <v>23983</v>
      </c>
      <c r="O454" s="42">
        <v>40865</v>
      </c>
      <c r="P454" s="200">
        <v>13400</v>
      </c>
      <c r="Q454" s="83">
        <v>0</v>
      </c>
      <c r="R454" s="374">
        <v>21000</v>
      </c>
      <c r="S454" s="259">
        <v>0</v>
      </c>
      <c r="T454" s="83">
        <v>0</v>
      </c>
      <c r="U454" s="84">
        <v>0</v>
      </c>
      <c r="V454" s="84">
        <v>0</v>
      </c>
      <c r="W454" s="84">
        <v>0</v>
      </c>
    </row>
    <row r="455" spans="1:23" s="31" customFormat="1" ht="14.25">
      <c r="A455" s="24" t="s">
        <v>485</v>
      </c>
      <c r="B455" s="24">
        <v>1</v>
      </c>
      <c r="C455" s="24"/>
      <c r="D455" s="24"/>
      <c r="E455" s="24">
        <v>4</v>
      </c>
      <c r="F455" s="24"/>
      <c r="G455" s="24"/>
      <c r="H455" s="24"/>
      <c r="I455" s="24">
        <v>660</v>
      </c>
      <c r="J455" s="41">
        <v>3133</v>
      </c>
      <c r="K455" s="41" t="s">
        <v>220</v>
      </c>
      <c r="L455" s="41"/>
      <c r="M455" s="42">
        <v>3422</v>
      </c>
      <c r="N455" s="42">
        <v>2630</v>
      </c>
      <c r="O455" s="42">
        <v>4482</v>
      </c>
      <c r="P455" s="200">
        <v>1500</v>
      </c>
      <c r="Q455" s="83">
        <v>0</v>
      </c>
      <c r="R455" s="374">
        <v>3000</v>
      </c>
      <c r="S455" s="259">
        <v>0</v>
      </c>
      <c r="T455" s="83">
        <v>0</v>
      </c>
      <c r="U455" s="84">
        <v>0</v>
      </c>
      <c r="V455" s="84">
        <v>0</v>
      </c>
      <c r="W455" s="84">
        <v>0</v>
      </c>
    </row>
    <row r="456" spans="1:23" s="31" customFormat="1" ht="14.25">
      <c r="A456" s="24" t="s">
        <v>485</v>
      </c>
      <c r="B456" s="24"/>
      <c r="C456" s="24"/>
      <c r="D456" s="24"/>
      <c r="E456" s="24"/>
      <c r="F456" s="24"/>
      <c r="G456" s="24"/>
      <c r="H456" s="24"/>
      <c r="I456" s="24">
        <v>660</v>
      </c>
      <c r="J456" s="35">
        <v>32</v>
      </c>
      <c r="K456" s="44" t="s">
        <v>43</v>
      </c>
      <c r="L456" s="43"/>
      <c r="M456" s="42">
        <f aca="true" t="shared" si="198" ref="M456:T456">M457</f>
        <v>81255</v>
      </c>
      <c r="N456" s="42">
        <f t="shared" si="198"/>
        <v>86405</v>
      </c>
      <c r="O456" s="42">
        <f t="shared" si="198"/>
        <v>96004</v>
      </c>
      <c r="P456" s="200">
        <f t="shared" si="198"/>
        <v>93064</v>
      </c>
      <c r="Q456" s="83">
        <f t="shared" si="198"/>
        <v>0</v>
      </c>
      <c r="R456" s="374">
        <f>R457</f>
        <v>96500</v>
      </c>
      <c r="S456" s="259">
        <f t="shared" si="198"/>
        <v>0</v>
      </c>
      <c r="T456" s="83">
        <f t="shared" si="198"/>
        <v>0</v>
      </c>
      <c r="U456" s="84">
        <v>0</v>
      </c>
      <c r="V456" s="84">
        <v>0</v>
      </c>
      <c r="W456" s="84">
        <v>0</v>
      </c>
    </row>
    <row r="457" spans="1:23" s="31" customFormat="1" ht="14.25">
      <c r="A457" s="24" t="s">
        <v>485</v>
      </c>
      <c r="B457" s="24"/>
      <c r="C457" s="24"/>
      <c r="D457" s="24"/>
      <c r="E457" s="24"/>
      <c r="F457" s="24"/>
      <c r="G457" s="24"/>
      <c r="H457" s="24"/>
      <c r="I457" s="24">
        <v>660</v>
      </c>
      <c r="J457" s="193">
        <v>321</v>
      </c>
      <c r="K457" s="193" t="s">
        <v>44</v>
      </c>
      <c r="L457" s="193"/>
      <c r="M457" s="42">
        <f>M458+M459+M460+M462+M463+M465</f>
        <v>81255</v>
      </c>
      <c r="N457" s="42">
        <f>N458+N459+N460+N462+N463+N465</f>
        <v>86405</v>
      </c>
      <c r="O457" s="42">
        <f>O458+O459+O460+O462+O463+O465</f>
        <v>96004</v>
      </c>
      <c r="P457" s="200">
        <f>P458+P459+P460+P462+P463+P465+P461+P464</f>
        <v>93064</v>
      </c>
      <c r="Q457" s="83">
        <f>Q458+Q459+Q460+Q462+Q463+Q465</f>
        <v>0</v>
      </c>
      <c r="R457" s="374">
        <f>R458+R459+R460+R462+R463+R465+R464+R461</f>
        <v>96500</v>
      </c>
      <c r="S457" s="259">
        <f>S458+S459+S460+S462+S463+S465</f>
        <v>0</v>
      </c>
      <c r="T457" s="83">
        <f>T458+T459+T460+T462+T463+T465</f>
        <v>0</v>
      </c>
      <c r="U457" s="84">
        <v>0</v>
      </c>
      <c r="V457" s="84">
        <v>0</v>
      </c>
      <c r="W457" s="84">
        <v>0</v>
      </c>
    </row>
    <row r="458" spans="1:23" s="31" customFormat="1" ht="14.25">
      <c r="A458" s="24" t="s">
        <v>485</v>
      </c>
      <c r="B458" s="24"/>
      <c r="C458" s="24"/>
      <c r="D458" s="24"/>
      <c r="E458" s="24">
        <v>4</v>
      </c>
      <c r="F458" s="24"/>
      <c r="G458" s="24"/>
      <c r="H458" s="24"/>
      <c r="I458" s="24">
        <v>660</v>
      </c>
      <c r="J458" s="35">
        <v>3212</v>
      </c>
      <c r="K458" s="35" t="s">
        <v>222</v>
      </c>
      <c r="L458" s="35"/>
      <c r="M458" s="42">
        <v>14780</v>
      </c>
      <c r="N458" s="42">
        <v>12648</v>
      </c>
      <c r="O458" s="42">
        <v>15504</v>
      </c>
      <c r="P458" s="200">
        <v>7600</v>
      </c>
      <c r="Q458" s="83">
        <v>0</v>
      </c>
      <c r="R458" s="374">
        <v>12000</v>
      </c>
      <c r="S458" s="259">
        <v>0</v>
      </c>
      <c r="T458" s="83">
        <v>0</v>
      </c>
      <c r="U458" s="84">
        <v>0</v>
      </c>
      <c r="V458" s="84">
        <v>0</v>
      </c>
      <c r="W458" s="84">
        <v>0</v>
      </c>
    </row>
    <row r="459" spans="1:23" s="31" customFormat="1" ht="14.25">
      <c r="A459" s="24" t="s">
        <v>485</v>
      </c>
      <c r="B459" s="24"/>
      <c r="C459" s="24"/>
      <c r="D459" s="24"/>
      <c r="E459" s="24">
        <v>4</v>
      </c>
      <c r="F459" s="24"/>
      <c r="G459" s="24"/>
      <c r="H459" s="24"/>
      <c r="I459" s="24">
        <v>660</v>
      </c>
      <c r="J459" s="35">
        <v>3221</v>
      </c>
      <c r="K459" s="35" t="s">
        <v>307</v>
      </c>
      <c r="L459" s="35"/>
      <c r="M459" s="42">
        <v>3484</v>
      </c>
      <c r="N459" s="42">
        <v>942</v>
      </c>
      <c r="O459" s="42">
        <v>2000</v>
      </c>
      <c r="P459" s="200">
        <v>5000</v>
      </c>
      <c r="Q459" s="83">
        <v>0</v>
      </c>
      <c r="R459" s="374">
        <v>3000</v>
      </c>
      <c r="S459" s="259">
        <v>0</v>
      </c>
      <c r="T459" s="83">
        <v>0</v>
      </c>
      <c r="U459" s="84">
        <v>0</v>
      </c>
      <c r="V459" s="84">
        <v>0</v>
      </c>
      <c r="W459" s="84">
        <v>0</v>
      </c>
    </row>
    <row r="460" spans="1:23" s="31" customFormat="1" ht="14.25">
      <c r="A460" s="24" t="s">
        <v>485</v>
      </c>
      <c r="B460" s="24"/>
      <c r="C460" s="24"/>
      <c r="D460" s="24"/>
      <c r="E460" s="24">
        <v>4</v>
      </c>
      <c r="F460" s="24"/>
      <c r="G460" s="24"/>
      <c r="H460" s="24"/>
      <c r="I460" s="24">
        <v>660</v>
      </c>
      <c r="J460" s="35">
        <v>3223</v>
      </c>
      <c r="K460" s="35" t="s">
        <v>308</v>
      </c>
      <c r="L460" s="35"/>
      <c r="M460" s="42">
        <v>38654</v>
      </c>
      <c r="N460" s="42">
        <v>30931</v>
      </c>
      <c r="O460" s="42">
        <v>30000</v>
      </c>
      <c r="P460" s="200">
        <v>25000</v>
      </c>
      <c r="Q460" s="83">
        <v>0</v>
      </c>
      <c r="R460" s="374">
        <v>40000</v>
      </c>
      <c r="S460" s="259">
        <v>0</v>
      </c>
      <c r="T460" s="83">
        <v>0</v>
      </c>
      <c r="U460" s="84">
        <v>0</v>
      </c>
      <c r="V460" s="84">
        <v>0</v>
      </c>
      <c r="W460" s="84">
        <v>0</v>
      </c>
    </row>
    <row r="461" spans="1:23" s="31" customFormat="1" ht="14.25">
      <c r="A461" s="24" t="s">
        <v>485</v>
      </c>
      <c r="B461" s="24"/>
      <c r="C461" s="24"/>
      <c r="D461" s="24"/>
      <c r="E461" s="24"/>
      <c r="F461" s="24"/>
      <c r="G461" s="24"/>
      <c r="H461" s="24"/>
      <c r="I461" s="24"/>
      <c r="J461" s="35">
        <v>3223</v>
      </c>
      <c r="K461" s="35" t="s">
        <v>402</v>
      </c>
      <c r="L461" s="35"/>
      <c r="M461" s="42"/>
      <c r="N461" s="42">
        <v>0</v>
      </c>
      <c r="O461" s="42">
        <v>0</v>
      </c>
      <c r="P461" s="200">
        <v>285</v>
      </c>
      <c r="Q461" s="83">
        <v>0</v>
      </c>
      <c r="R461" s="374">
        <v>1500</v>
      </c>
      <c r="S461" s="259">
        <v>0</v>
      </c>
      <c r="T461" s="83">
        <v>0</v>
      </c>
      <c r="U461" s="84"/>
      <c r="V461" s="84"/>
      <c r="W461" s="84"/>
    </row>
    <row r="462" spans="1:23" s="31" customFormat="1" ht="14.25">
      <c r="A462" s="24" t="s">
        <v>485</v>
      </c>
      <c r="B462" s="24"/>
      <c r="C462" s="24"/>
      <c r="D462" s="24"/>
      <c r="E462" s="24">
        <v>4</v>
      </c>
      <c r="F462" s="24"/>
      <c r="G462" s="24"/>
      <c r="H462" s="24"/>
      <c r="I462" s="24">
        <v>660</v>
      </c>
      <c r="J462" s="35">
        <v>3225</v>
      </c>
      <c r="K462" s="35" t="s">
        <v>226</v>
      </c>
      <c r="L462" s="35"/>
      <c r="M462" s="42">
        <v>0</v>
      </c>
      <c r="N462" s="42">
        <v>22503</v>
      </c>
      <c r="O462" s="42">
        <v>27000</v>
      </c>
      <c r="P462" s="200">
        <v>3500</v>
      </c>
      <c r="Q462" s="83">
        <v>0</v>
      </c>
      <c r="R462" s="374">
        <v>10000</v>
      </c>
      <c r="S462" s="245">
        <v>0</v>
      </c>
      <c r="T462" s="83">
        <v>0</v>
      </c>
      <c r="U462" s="84">
        <v>0</v>
      </c>
      <c r="V462" s="84">
        <v>0</v>
      </c>
      <c r="W462" s="84">
        <v>0</v>
      </c>
    </row>
    <row r="463" spans="1:23" s="31" customFormat="1" ht="14.25">
      <c r="A463" s="24" t="s">
        <v>485</v>
      </c>
      <c r="B463" s="24"/>
      <c r="C463" s="24">
        <v>2</v>
      </c>
      <c r="D463" s="24">
        <v>3</v>
      </c>
      <c r="E463" s="24">
        <v>4</v>
      </c>
      <c r="F463" s="24"/>
      <c r="G463" s="24"/>
      <c r="H463" s="24"/>
      <c r="I463" s="24">
        <v>660</v>
      </c>
      <c r="J463" s="35">
        <v>3232</v>
      </c>
      <c r="K463" s="35" t="s">
        <v>309</v>
      </c>
      <c r="L463" s="35"/>
      <c r="M463" s="42">
        <v>6346</v>
      </c>
      <c r="N463" s="42">
        <v>3069</v>
      </c>
      <c r="O463" s="42">
        <v>5000</v>
      </c>
      <c r="P463" s="200">
        <v>34000</v>
      </c>
      <c r="Q463" s="83">
        <v>0</v>
      </c>
      <c r="R463" s="374">
        <v>10000</v>
      </c>
      <c r="S463" s="259">
        <v>0</v>
      </c>
      <c r="T463" s="83">
        <v>0</v>
      </c>
      <c r="U463" s="84">
        <v>0</v>
      </c>
      <c r="V463" s="84">
        <v>0</v>
      </c>
      <c r="W463" s="84">
        <v>0</v>
      </c>
    </row>
    <row r="464" spans="1:23" s="31" customFormat="1" ht="14.25">
      <c r="A464" s="24" t="s">
        <v>485</v>
      </c>
      <c r="B464" s="24"/>
      <c r="C464" s="24"/>
      <c r="D464" s="24"/>
      <c r="E464" s="24"/>
      <c r="F464" s="24"/>
      <c r="G464" s="24"/>
      <c r="H464" s="24"/>
      <c r="I464" s="24"/>
      <c r="J464" s="35">
        <v>3232</v>
      </c>
      <c r="K464" s="35" t="s">
        <v>403</v>
      </c>
      <c r="L464" s="35"/>
      <c r="M464" s="42"/>
      <c r="N464" s="42">
        <v>0</v>
      </c>
      <c r="O464" s="42">
        <v>0</v>
      </c>
      <c r="P464" s="200">
        <v>1928</v>
      </c>
      <c r="Q464" s="83">
        <v>0</v>
      </c>
      <c r="R464" s="374">
        <v>2000</v>
      </c>
      <c r="S464" s="259">
        <v>0</v>
      </c>
      <c r="T464" s="83">
        <v>0</v>
      </c>
      <c r="U464" s="84"/>
      <c r="V464" s="84"/>
      <c r="W464" s="84"/>
    </row>
    <row r="465" spans="1:23" s="31" customFormat="1" ht="15" thickBot="1">
      <c r="A465" s="24" t="s">
        <v>485</v>
      </c>
      <c r="B465" s="24"/>
      <c r="C465" s="24">
        <v>2</v>
      </c>
      <c r="D465" s="24">
        <v>3</v>
      </c>
      <c r="E465" s="24">
        <v>4</v>
      </c>
      <c r="F465" s="24"/>
      <c r="G465" s="24"/>
      <c r="H465" s="24"/>
      <c r="I465" s="24">
        <v>660</v>
      </c>
      <c r="J465" s="35">
        <v>3239</v>
      </c>
      <c r="K465" s="35" t="s">
        <v>310</v>
      </c>
      <c r="L465" s="35"/>
      <c r="M465" s="42">
        <v>17991</v>
      </c>
      <c r="N465" s="42">
        <v>16312</v>
      </c>
      <c r="O465" s="42">
        <v>16500</v>
      </c>
      <c r="P465" s="200">
        <v>15751</v>
      </c>
      <c r="Q465" s="83">
        <v>0</v>
      </c>
      <c r="R465" s="374">
        <v>18000</v>
      </c>
      <c r="S465" s="259">
        <v>0</v>
      </c>
      <c r="T465" s="83">
        <v>0</v>
      </c>
      <c r="U465" s="84">
        <v>0</v>
      </c>
      <c r="V465" s="84">
        <v>0</v>
      </c>
      <c r="W465" s="84">
        <v>0</v>
      </c>
    </row>
    <row r="466" spans="1:23" ht="15.75" thickBot="1">
      <c r="A466" s="18"/>
      <c r="B466" s="1"/>
      <c r="C466" s="1"/>
      <c r="D466" s="1"/>
      <c r="E466" s="1"/>
      <c r="F466" s="1"/>
      <c r="G466" s="1"/>
      <c r="H466" s="1"/>
      <c r="I466" s="1"/>
      <c r="J466" s="118"/>
      <c r="K466" s="118" t="s">
        <v>331</v>
      </c>
      <c r="L466" s="118"/>
      <c r="M466" s="119">
        <f aca="true" t="shared" si="199" ref="M466:T466">M449</f>
        <v>327753</v>
      </c>
      <c r="N466" s="119">
        <f t="shared" si="199"/>
        <v>280248</v>
      </c>
      <c r="O466" s="119">
        <f t="shared" si="199"/>
        <v>414999</v>
      </c>
      <c r="P466" s="220">
        <f t="shared" si="199"/>
        <v>199714</v>
      </c>
      <c r="Q466" s="119">
        <f t="shared" si="199"/>
        <v>0</v>
      </c>
      <c r="R466" s="359">
        <f t="shared" si="199"/>
        <v>265000</v>
      </c>
      <c r="S466" s="256">
        <f t="shared" si="199"/>
        <v>0</v>
      </c>
      <c r="T466" s="119">
        <f t="shared" si="199"/>
        <v>0</v>
      </c>
      <c r="U466" s="120"/>
      <c r="V466" s="120"/>
      <c r="W466" s="120"/>
    </row>
    <row r="467" spans="1:23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05"/>
      <c r="K467" s="105" t="s">
        <v>346</v>
      </c>
      <c r="L467" s="105"/>
      <c r="M467" s="106">
        <f>M466</f>
        <v>327753</v>
      </c>
      <c r="N467" s="106">
        <f aca="true" t="shared" si="200" ref="N467:Q468">N466</f>
        <v>280248</v>
      </c>
      <c r="O467" s="106">
        <f t="shared" si="200"/>
        <v>414999</v>
      </c>
      <c r="P467" s="217">
        <f t="shared" si="200"/>
        <v>199714</v>
      </c>
      <c r="Q467" s="106">
        <f t="shared" si="200"/>
        <v>0</v>
      </c>
      <c r="R467" s="353">
        <f aca="true" t="shared" si="201" ref="R467:T468">R466</f>
        <v>265000</v>
      </c>
      <c r="S467" s="251">
        <f t="shared" si="201"/>
        <v>0</v>
      </c>
      <c r="T467" s="106">
        <f t="shared" si="201"/>
        <v>0</v>
      </c>
      <c r="U467" s="107"/>
      <c r="V467" s="107"/>
      <c r="W467" s="107"/>
    </row>
    <row r="468" spans="1:23" ht="16.5" thickBot="1" thickTop="1">
      <c r="A468" s="1"/>
      <c r="B468" s="1"/>
      <c r="C468" s="1"/>
      <c r="D468" s="1"/>
      <c r="E468" s="1"/>
      <c r="F468" s="1"/>
      <c r="G468" s="1"/>
      <c r="H468" s="1"/>
      <c r="I468" s="1"/>
      <c r="J468" s="124"/>
      <c r="K468" s="125" t="s">
        <v>347</v>
      </c>
      <c r="L468" s="124"/>
      <c r="M468" s="126">
        <f>M467</f>
        <v>327753</v>
      </c>
      <c r="N468" s="126">
        <f t="shared" si="200"/>
        <v>280248</v>
      </c>
      <c r="O468" s="126">
        <f t="shared" si="200"/>
        <v>414999</v>
      </c>
      <c r="P468" s="226">
        <f t="shared" si="200"/>
        <v>199714</v>
      </c>
      <c r="Q468" s="126">
        <f t="shared" si="200"/>
        <v>0</v>
      </c>
      <c r="R468" s="367">
        <f t="shared" si="201"/>
        <v>265000</v>
      </c>
      <c r="S468" s="260">
        <f t="shared" si="201"/>
        <v>0</v>
      </c>
      <c r="T468" s="269">
        <f t="shared" si="201"/>
        <v>0</v>
      </c>
      <c r="U468" s="127"/>
      <c r="V468" s="127"/>
      <c r="W468" s="127"/>
    </row>
    <row r="469" spans="1:23" ht="21.75" customHeight="1" thickBot="1" thickTop="1">
      <c r="A469" s="1"/>
      <c r="B469" s="1"/>
      <c r="C469" s="1"/>
      <c r="D469" s="1"/>
      <c r="E469" s="1"/>
      <c r="F469" s="1"/>
      <c r="G469" s="1"/>
      <c r="H469" s="1"/>
      <c r="I469" s="1"/>
      <c r="J469" s="128"/>
      <c r="K469" s="131" t="s">
        <v>348</v>
      </c>
      <c r="L469" s="130"/>
      <c r="M469" s="157">
        <f>M468+M442+M308+M51</f>
        <v>5001260</v>
      </c>
      <c r="N469" s="157">
        <f aca="true" t="shared" si="202" ref="N469:T469">N51+N308+N442+N468</f>
        <v>5941929</v>
      </c>
      <c r="O469" s="157">
        <f t="shared" si="202"/>
        <v>7174389</v>
      </c>
      <c r="P469" s="157">
        <f t="shared" si="202"/>
        <v>5729283</v>
      </c>
      <c r="Q469" s="157">
        <f t="shared" si="202"/>
        <v>8131390</v>
      </c>
      <c r="R469" s="368">
        <f t="shared" si="202"/>
        <v>8121548</v>
      </c>
      <c r="S469" s="315">
        <f t="shared" si="202"/>
        <v>8195842</v>
      </c>
      <c r="T469" s="316">
        <f t="shared" si="202"/>
        <v>8313290</v>
      </c>
      <c r="U469" s="129"/>
      <c r="V469" s="129"/>
      <c r="W469" s="129"/>
    </row>
    <row r="470" spans="1:23" ht="18.75" customHeight="1" thickTop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8"/>
      <c r="N470" s="18"/>
      <c r="O470" s="1"/>
      <c r="P470" s="175"/>
      <c r="Q470" s="32"/>
      <c r="S470" s="32"/>
      <c r="T470" s="32"/>
      <c r="U470" s="32"/>
      <c r="V470" s="32"/>
      <c r="W470" s="32"/>
    </row>
    <row r="471" spans="2:23" ht="14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8"/>
      <c r="N471" s="18"/>
      <c r="O471" s="1"/>
      <c r="P471" s="175"/>
      <c r="Q471" s="32"/>
      <c r="S471" s="32"/>
      <c r="T471" s="32"/>
      <c r="U471" s="32"/>
      <c r="V471" s="32"/>
      <c r="W471" s="32"/>
    </row>
    <row r="472" spans="13:23" ht="14.25">
      <c r="M472" s="76" t="s">
        <v>3</v>
      </c>
      <c r="N472" s="76" t="s">
        <v>3</v>
      </c>
      <c r="O472" s="69" t="s">
        <v>83</v>
      </c>
      <c r="P472" s="237" t="s">
        <v>505</v>
      </c>
      <c r="Q472" s="320" t="s">
        <v>6</v>
      </c>
      <c r="R472" s="369" t="s">
        <v>83</v>
      </c>
      <c r="S472" s="168" t="s">
        <v>6</v>
      </c>
      <c r="T472" s="168" t="s">
        <v>6</v>
      </c>
      <c r="U472" s="168" t="s">
        <v>84</v>
      </c>
      <c r="V472" s="168" t="s">
        <v>84</v>
      </c>
      <c r="W472" s="168" t="s">
        <v>84</v>
      </c>
    </row>
    <row r="473" spans="1:23" ht="14.25">
      <c r="A473" s="1"/>
      <c r="B473" s="1"/>
      <c r="C473" s="1"/>
      <c r="D473" s="1"/>
      <c r="E473" s="1"/>
      <c r="F473" s="1"/>
      <c r="G473" s="1"/>
      <c r="H473" s="1"/>
      <c r="I473" s="1"/>
      <c r="M473" s="169" t="s">
        <v>367</v>
      </c>
      <c r="N473" s="169">
        <v>2009</v>
      </c>
      <c r="O473" s="170" t="s">
        <v>368</v>
      </c>
      <c r="P473" s="238">
        <v>2010</v>
      </c>
      <c r="Q473" s="235" t="s">
        <v>369</v>
      </c>
      <c r="R473" s="370" t="s">
        <v>369</v>
      </c>
      <c r="S473" s="171" t="s">
        <v>370</v>
      </c>
      <c r="T473" s="172" t="s">
        <v>486</v>
      </c>
      <c r="U473" s="172" t="s">
        <v>87</v>
      </c>
      <c r="V473" s="173" t="s">
        <v>88</v>
      </c>
      <c r="W473" s="172" t="s">
        <v>89</v>
      </c>
    </row>
    <row r="474" spans="1:23" ht="14.25">
      <c r="A474" s="1"/>
      <c r="B474" s="1"/>
      <c r="C474" s="1"/>
      <c r="D474" s="1"/>
      <c r="E474" s="1"/>
      <c r="F474" s="1"/>
      <c r="G474" s="1"/>
      <c r="H474" s="1"/>
      <c r="I474" s="1"/>
      <c r="J474" s="136"/>
      <c r="K474" s="174"/>
      <c r="L474" s="10"/>
      <c r="M474" s="135"/>
      <c r="N474" s="135"/>
      <c r="O474" s="10"/>
      <c r="P474" s="204"/>
      <c r="Q474" s="144"/>
      <c r="R474" s="340"/>
      <c r="S474" s="144"/>
      <c r="T474" s="144"/>
      <c r="U474" s="144"/>
      <c r="V474" s="144"/>
      <c r="W474" s="144"/>
    </row>
    <row r="475" spans="1:23" ht="14.25">
      <c r="A475" s="167" t="s">
        <v>112</v>
      </c>
      <c r="B475" s="167"/>
      <c r="C475" s="1"/>
      <c r="D475" s="1"/>
      <c r="E475" s="1"/>
      <c r="F475" s="1"/>
      <c r="G475" s="1"/>
      <c r="H475" s="1"/>
      <c r="I475" s="1"/>
      <c r="J475" s="10" t="s">
        <v>208</v>
      </c>
      <c r="K475" s="10"/>
      <c r="L475" s="10" t="s">
        <v>113</v>
      </c>
      <c r="M475" s="135">
        <f aca="true" t="shared" si="203" ref="M475:T475">M51+M144</f>
        <v>2127255</v>
      </c>
      <c r="N475" s="135">
        <f t="shared" si="203"/>
        <v>2204588</v>
      </c>
      <c r="O475" s="135">
        <f t="shared" si="203"/>
        <v>2170790</v>
      </c>
      <c r="P475" s="135">
        <f t="shared" si="203"/>
        <v>1910705</v>
      </c>
      <c r="Q475" s="135">
        <f t="shared" si="203"/>
        <v>2170290</v>
      </c>
      <c r="R475" s="371">
        <f t="shared" si="203"/>
        <v>1974500</v>
      </c>
      <c r="S475" s="135">
        <f t="shared" si="203"/>
        <v>2309242</v>
      </c>
      <c r="T475" s="135">
        <f t="shared" si="203"/>
        <v>2344242</v>
      </c>
      <c r="U475" s="144">
        <f>P475/O475*100</f>
        <v>88.0188779200199</v>
      </c>
      <c r="V475" s="144">
        <f>Q475/P475*100</f>
        <v>113.58582303390634</v>
      </c>
      <c r="W475" s="144">
        <f>R475/Q475*100</f>
        <v>90.97862497638565</v>
      </c>
    </row>
    <row r="476" spans="1:23" ht="14.25">
      <c r="A476" s="1" t="s">
        <v>114</v>
      </c>
      <c r="B476" s="1"/>
      <c r="C476" s="1"/>
      <c r="D476" s="1"/>
      <c r="E476" s="1"/>
      <c r="F476" s="1"/>
      <c r="G476" s="1"/>
      <c r="H476" s="1"/>
      <c r="I476" s="1"/>
      <c r="J476" s="10" t="s">
        <v>208</v>
      </c>
      <c r="K476" s="10"/>
      <c r="L476" s="10" t="s">
        <v>115</v>
      </c>
      <c r="M476" s="135"/>
      <c r="N476" s="135"/>
      <c r="O476" s="135"/>
      <c r="P476" s="135"/>
      <c r="Q476" s="135"/>
      <c r="R476" s="371"/>
      <c r="S476" s="135"/>
      <c r="T476" s="135"/>
      <c r="U476" s="144"/>
      <c r="V476" s="144"/>
      <c r="W476" s="144"/>
    </row>
    <row r="477" spans="1:23" ht="14.25">
      <c r="A477" s="1" t="s">
        <v>116</v>
      </c>
      <c r="B477" s="1"/>
      <c r="C477" s="1"/>
      <c r="D477" s="1"/>
      <c r="E477" s="1"/>
      <c r="F477" s="1"/>
      <c r="G477" s="1"/>
      <c r="H477" s="1"/>
      <c r="I477" s="1"/>
      <c r="J477" s="10" t="s">
        <v>208</v>
      </c>
      <c r="K477" s="10"/>
      <c r="L477" s="10" t="s">
        <v>117</v>
      </c>
      <c r="M477" s="135">
        <f aca="true" t="shared" si="204" ref="M477:T477">M153+M161+M394</f>
        <v>94000</v>
      </c>
      <c r="N477" s="135">
        <f t="shared" si="204"/>
        <v>130090</v>
      </c>
      <c r="O477" s="135">
        <f t="shared" si="204"/>
        <v>134500</v>
      </c>
      <c r="P477" s="135">
        <f t="shared" si="204"/>
        <v>109600</v>
      </c>
      <c r="Q477" s="135">
        <f t="shared" si="204"/>
        <v>105000</v>
      </c>
      <c r="R477" s="371">
        <f t="shared" si="204"/>
        <v>113000</v>
      </c>
      <c r="S477" s="135">
        <f t="shared" si="204"/>
        <v>135000</v>
      </c>
      <c r="T477" s="135">
        <f t="shared" si="204"/>
        <v>135000</v>
      </c>
      <c r="U477" s="144">
        <f aca="true" t="shared" si="205" ref="U477:W478">P477/O477*100</f>
        <v>81.48698884758365</v>
      </c>
      <c r="V477" s="144">
        <f t="shared" si="205"/>
        <v>95.8029197080292</v>
      </c>
      <c r="W477" s="144">
        <f t="shared" si="205"/>
        <v>107.61904761904762</v>
      </c>
    </row>
    <row r="478" spans="1:23" ht="14.25">
      <c r="A478" s="1" t="s">
        <v>118</v>
      </c>
      <c r="B478" s="1"/>
      <c r="C478" s="1"/>
      <c r="D478" s="1"/>
      <c r="E478" s="1"/>
      <c r="F478" s="1"/>
      <c r="G478" s="1"/>
      <c r="H478" s="1"/>
      <c r="I478" s="1"/>
      <c r="J478" s="10" t="s">
        <v>208</v>
      </c>
      <c r="K478" s="10"/>
      <c r="L478" s="10" t="s">
        <v>119</v>
      </c>
      <c r="M478" s="135">
        <f>M177+M183+M208+M217+M223+M234+M250+M261+M270+M278+M293+M306</f>
        <v>1538575</v>
      </c>
      <c r="N478" s="135">
        <f>N177+N183+N208+N217+N223+N234+N250+N261+N270+N278+N293+N306</f>
        <v>2341329</v>
      </c>
      <c r="O478" s="135">
        <f>O177+O183+O208+O217+O223+O234+O250+O261+O270+O278+O293+O306</f>
        <v>3482500</v>
      </c>
      <c r="P478" s="135">
        <f>P177+P183+P208+P217+P223+P234+P250+P261+P270+P278+P293+P306+P201</f>
        <v>2589911</v>
      </c>
      <c r="Q478" s="135">
        <f>Q177+Q183+Q208+Q217+Q223+Q234+Q250+Q261+Q270+Q278+Q293+Q306</f>
        <v>4849000</v>
      </c>
      <c r="R478" s="371">
        <f>R177+R183+R208+R217+R223+R234+R250+R261+R270+R278+R293+R306</f>
        <v>4880448</v>
      </c>
      <c r="S478" s="135">
        <f>S177+S183+S208+S217+S223+S234+S250+S261+S270+S278+S293+S306</f>
        <v>4701000</v>
      </c>
      <c r="T478" s="135">
        <f>T177+T183+T208+T217+T223+T234+T250+T261+T270+T278+T293+T306</f>
        <v>4783448</v>
      </c>
      <c r="U478" s="144">
        <f t="shared" si="205"/>
        <v>74.36930366116296</v>
      </c>
      <c r="V478" s="144">
        <f t="shared" si="205"/>
        <v>187.22651087238134</v>
      </c>
      <c r="W478" s="144">
        <f t="shared" si="205"/>
        <v>100.64854609197774</v>
      </c>
    </row>
    <row r="479" spans="1:23" ht="14.25">
      <c r="A479" s="1" t="s">
        <v>120</v>
      </c>
      <c r="B479" s="1"/>
      <c r="C479" s="1"/>
      <c r="D479" s="1"/>
      <c r="E479" s="1"/>
      <c r="F479" s="1"/>
      <c r="G479" s="1"/>
      <c r="H479" s="1"/>
      <c r="I479" s="1"/>
      <c r="J479" s="10" t="s">
        <v>208</v>
      </c>
      <c r="K479" s="10"/>
      <c r="L479" s="10" t="s">
        <v>121</v>
      </c>
      <c r="M479" s="135"/>
      <c r="N479" s="135"/>
      <c r="O479" s="135"/>
      <c r="P479" s="135"/>
      <c r="Q479" s="135"/>
      <c r="R479" s="371"/>
      <c r="S479" s="135"/>
      <c r="T479" s="135"/>
      <c r="U479" s="144"/>
      <c r="V479" s="144"/>
      <c r="W479" s="144"/>
    </row>
    <row r="480" spans="1:23" ht="14.25">
      <c r="A480" s="1" t="s">
        <v>122</v>
      </c>
      <c r="B480" s="1"/>
      <c r="C480" s="1"/>
      <c r="D480" s="1"/>
      <c r="E480" s="1"/>
      <c r="F480" s="1"/>
      <c r="G480" s="1"/>
      <c r="H480" s="1"/>
      <c r="I480" s="1"/>
      <c r="J480" s="10" t="s">
        <v>208</v>
      </c>
      <c r="K480" s="10"/>
      <c r="L480" s="10" t="s">
        <v>123</v>
      </c>
      <c r="M480" s="135">
        <f>M466</f>
        <v>327753</v>
      </c>
      <c r="N480" s="135">
        <f>N466</f>
        <v>280248</v>
      </c>
      <c r="O480" s="135">
        <f>O466</f>
        <v>414999</v>
      </c>
      <c r="P480" s="135">
        <f>P466+Q495</f>
        <v>199714</v>
      </c>
      <c r="Q480" s="135">
        <f>Q466</f>
        <v>0</v>
      </c>
      <c r="R480" s="371">
        <f>R466</f>
        <v>265000</v>
      </c>
      <c r="S480" s="135">
        <f>S466</f>
        <v>0</v>
      </c>
      <c r="T480" s="135">
        <f>T466</f>
        <v>0</v>
      </c>
      <c r="U480" s="144">
        <f>P480/O480*100</f>
        <v>48.12397138306358</v>
      </c>
      <c r="V480" s="144">
        <f>Q480/P480*100</f>
        <v>0</v>
      </c>
      <c r="W480" s="144" t="e">
        <f>R480/Q480*100</f>
        <v>#DIV/0!</v>
      </c>
    </row>
    <row r="481" spans="1:23" ht="14.25">
      <c r="A481" s="1" t="s">
        <v>124</v>
      </c>
      <c r="B481" s="1"/>
      <c r="C481" s="1"/>
      <c r="D481" s="1"/>
      <c r="E481" s="1"/>
      <c r="F481" s="1"/>
      <c r="G481" s="1"/>
      <c r="H481" s="1"/>
      <c r="I481" s="1"/>
      <c r="J481" s="10" t="s">
        <v>208</v>
      </c>
      <c r="K481" s="10"/>
      <c r="L481" s="10" t="s">
        <v>125</v>
      </c>
      <c r="M481" s="135"/>
      <c r="N481" s="135"/>
      <c r="O481" s="135"/>
      <c r="P481" s="135"/>
      <c r="Q481" s="135"/>
      <c r="R481" s="371"/>
      <c r="S481" s="135"/>
      <c r="T481" s="135"/>
      <c r="U481" s="144"/>
      <c r="V481" s="144"/>
      <c r="W481" s="144"/>
    </row>
    <row r="482" spans="1:23" ht="14.25">
      <c r="A482" s="1" t="s">
        <v>126</v>
      </c>
      <c r="B482" s="1"/>
      <c r="C482" s="1"/>
      <c r="D482" s="1"/>
      <c r="E482" s="1"/>
      <c r="F482" s="1"/>
      <c r="G482" s="1"/>
      <c r="H482" s="1"/>
      <c r="I482" s="1"/>
      <c r="J482" s="10" t="s">
        <v>208</v>
      </c>
      <c r="K482" s="10"/>
      <c r="L482" s="10" t="s">
        <v>395</v>
      </c>
      <c r="M482" s="135">
        <f>M383+M350+M362+M369</f>
        <v>83294</v>
      </c>
      <c r="N482" s="135">
        <f>N383+N350+N362+N369</f>
        <v>95000</v>
      </c>
      <c r="O482" s="135">
        <f aca="true" t="shared" si="206" ref="O482:T482">O383+O350+O362+O369+O356</f>
        <v>98000</v>
      </c>
      <c r="P482" s="135">
        <f t="shared" si="206"/>
        <v>108902</v>
      </c>
      <c r="Q482" s="135">
        <f t="shared" si="206"/>
        <v>119000</v>
      </c>
      <c r="R482" s="371">
        <f t="shared" si="206"/>
        <v>99500</v>
      </c>
      <c r="S482" s="135">
        <f t="shared" si="206"/>
        <v>131000</v>
      </c>
      <c r="T482" s="135">
        <f t="shared" si="206"/>
        <v>131000</v>
      </c>
      <c r="U482" s="144">
        <f aca="true" t="shared" si="207" ref="U482:W484">P482/O482*100</f>
        <v>111.12448979591835</v>
      </c>
      <c r="V482" s="144">
        <f t="shared" si="207"/>
        <v>109.27255697783329</v>
      </c>
      <c r="W482" s="144">
        <f t="shared" si="207"/>
        <v>83.61344537815127</v>
      </c>
    </row>
    <row r="483" spans="1:23" ht="14.25">
      <c r="A483" s="1"/>
      <c r="B483" s="1"/>
      <c r="C483" s="1"/>
      <c r="D483" s="1"/>
      <c r="E483" s="1"/>
      <c r="F483" s="1"/>
      <c r="G483" s="1"/>
      <c r="H483" s="1"/>
      <c r="I483" s="1"/>
      <c r="J483" s="10" t="s">
        <v>208</v>
      </c>
      <c r="K483" s="10"/>
      <c r="L483" s="10" t="s">
        <v>127</v>
      </c>
      <c r="M483" s="135">
        <f aca="true" t="shared" si="208" ref="M483:T483">M322+M329+M336</f>
        <v>214402</v>
      </c>
      <c r="N483" s="135">
        <f t="shared" si="208"/>
        <v>168815</v>
      </c>
      <c r="O483" s="135">
        <f t="shared" si="208"/>
        <v>95600</v>
      </c>
      <c r="P483" s="135">
        <f t="shared" si="208"/>
        <v>80951</v>
      </c>
      <c r="Q483" s="135">
        <f t="shared" si="208"/>
        <v>102600</v>
      </c>
      <c r="R483" s="371">
        <f t="shared" si="208"/>
        <v>87600</v>
      </c>
      <c r="S483" s="135">
        <f t="shared" si="208"/>
        <v>112600</v>
      </c>
      <c r="T483" s="135">
        <f t="shared" si="208"/>
        <v>112600</v>
      </c>
      <c r="U483" s="144">
        <f t="shared" si="207"/>
        <v>84.67677824267781</v>
      </c>
      <c r="V483" s="144">
        <f t="shared" si="207"/>
        <v>126.74333856283431</v>
      </c>
      <c r="W483" s="144">
        <f t="shared" si="207"/>
        <v>85.38011695906432</v>
      </c>
    </row>
    <row r="484" spans="1:23" ht="14.25">
      <c r="A484" s="1"/>
      <c r="B484" s="1"/>
      <c r="C484" s="1"/>
      <c r="D484" s="1"/>
      <c r="E484" s="1"/>
      <c r="F484" s="1"/>
      <c r="G484" s="1"/>
      <c r="H484" s="1"/>
      <c r="I484" s="1"/>
      <c r="J484" s="10" t="s">
        <v>208</v>
      </c>
      <c r="K484" s="10"/>
      <c r="L484" s="10" t="s">
        <v>128</v>
      </c>
      <c r="M484" s="135">
        <f aca="true" t="shared" si="209" ref="M484:T484">M403+M409+M416+M422+M431+M440</f>
        <v>615981</v>
      </c>
      <c r="N484" s="135">
        <f t="shared" si="209"/>
        <v>721859</v>
      </c>
      <c r="O484" s="135">
        <f t="shared" si="209"/>
        <v>778000</v>
      </c>
      <c r="P484" s="135">
        <f t="shared" si="209"/>
        <v>729500</v>
      </c>
      <c r="Q484" s="135">
        <f t="shared" si="209"/>
        <v>785500</v>
      </c>
      <c r="R484" s="371">
        <f t="shared" si="209"/>
        <v>701500</v>
      </c>
      <c r="S484" s="135">
        <f t="shared" si="209"/>
        <v>807000</v>
      </c>
      <c r="T484" s="135">
        <f t="shared" si="209"/>
        <v>807000</v>
      </c>
      <c r="U484" s="144">
        <f t="shared" si="207"/>
        <v>93.76606683804627</v>
      </c>
      <c r="V484" s="144">
        <f t="shared" si="207"/>
        <v>107.67649074708704</v>
      </c>
      <c r="W484" s="144">
        <f t="shared" si="207"/>
        <v>89.30617441120306</v>
      </c>
    </row>
    <row r="485" spans="1:23" ht="14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8">
        <f>SUM(M475:M484)</f>
        <v>5001260</v>
      </c>
      <c r="N485" s="18">
        <f aca="true" t="shared" si="210" ref="N485:T485">SUM(N474:N484)</f>
        <v>5941929</v>
      </c>
      <c r="O485" s="18">
        <f t="shared" si="210"/>
        <v>7174389</v>
      </c>
      <c r="P485" s="239">
        <f t="shared" si="210"/>
        <v>5729283</v>
      </c>
      <c r="Q485" s="152">
        <f t="shared" si="210"/>
        <v>8131390</v>
      </c>
      <c r="R485" s="358">
        <f t="shared" si="210"/>
        <v>8121548</v>
      </c>
      <c r="S485" s="152">
        <f t="shared" si="210"/>
        <v>8195842</v>
      </c>
      <c r="T485" s="152">
        <f t="shared" si="210"/>
        <v>8313290</v>
      </c>
      <c r="U485" s="32"/>
      <c r="V485" s="32"/>
      <c r="W485" s="32"/>
    </row>
    <row r="486" spans="1:23" ht="14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8"/>
      <c r="N486" s="18"/>
      <c r="O486" s="18"/>
      <c r="P486" s="239"/>
      <c r="Q486" s="152"/>
      <c r="R486" s="358"/>
      <c r="S486" s="152"/>
      <c r="T486" s="152"/>
      <c r="U486" s="32"/>
      <c r="V486" s="32"/>
      <c r="W486" s="32"/>
    </row>
    <row r="487" spans="1:23" ht="14.25" customHeight="1">
      <c r="A487" s="388" t="s">
        <v>509</v>
      </c>
      <c r="B487" s="388"/>
      <c r="C487" s="388"/>
      <c r="D487" s="388"/>
      <c r="E487" s="388"/>
      <c r="F487" s="388"/>
      <c r="G487" s="388"/>
      <c r="H487" s="388"/>
      <c r="I487" s="388"/>
      <c r="J487" s="388"/>
      <c r="K487" s="388"/>
      <c r="L487" s="388"/>
      <c r="M487" s="388"/>
      <c r="N487" s="388"/>
      <c r="O487" s="388"/>
      <c r="P487" s="388"/>
      <c r="Q487" s="388"/>
      <c r="R487" s="388"/>
      <c r="S487" s="388"/>
      <c r="T487" s="152"/>
      <c r="U487" s="32"/>
      <c r="V487" s="32"/>
      <c r="W487" s="32"/>
    </row>
    <row r="488" spans="1:24" ht="14.25">
      <c r="A488" s="1" t="s">
        <v>507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8"/>
      <c r="N488" s="1"/>
      <c r="O488" s="1"/>
      <c r="P488" s="175"/>
      <c r="Q488" s="32"/>
      <c r="S488" s="32"/>
      <c r="T488" s="32"/>
      <c r="U488" s="321"/>
      <c r="V488" s="321"/>
      <c r="W488" s="321"/>
      <c r="X488" s="274"/>
    </row>
    <row r="489" spans="1:23" ht="14.25">
      <c r="A489" s="1" t="s">
        <v>508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8"/>
      <c r="N489" s="1"/>
      <c r="O489" s="321"/>
      <c r="P489" s="322"/>
      <c r="Q489" s="321"/>
      <c r="R489" s="372"/>
      <c r="S489" s="321"/>
      <c r="T489" s="321"/>
      <c r="U489" s="32"/>
      <c r="V489" s="32"/>
      <c r="W489" s="32"/>
    </row>
    <row r="490" spans="1:23" ht="14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8"/>
      <c r="N490" s="1"/>
      <c r="O490" s="321"/>
      <c r="P490" s="322"/>
      <c r="Q490" s="321"/>
      <c r="R490" s="372"/>
      <c r="S490" s="321"/>
      <c r="T490" s="321"/>
      <c r="U490" s="32"/>
      <c r="V490" s="32"/>
      <c r="W490" s="32"/>
    </row>
    <row r="491" spans="1:23" ht="14.25">
      <c r="A491" s="1" t="s">
        <v>502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8"/>
      <c r="N491" s="1"/>
      <c r="O491" s="1"/>
      <c r="P491" s="175"/>
      <c r="Q491" s="32"/>
      <c r="S491" s="32"/>
      <c r="T491" s="32"/>
      <c r="U491" s="32"/>
      <c r="V491" s="32"/>
      <c r="W491" s="32"/>
    </row>
    <row r="492" spans="1:23" ht="14.25">
      <c r="A492" s="1" t="s">
        <v>503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8"/>
      <c r="N492" s="1"/>
      <c r="O492" s="1"/>
      <c r="P492" s="175"/>
      <c r="Q492" s="32"/>
      <c r="S492" s="32"/>
      <c r="T492" s="32"/>
      <c r="U492" s="93"/>
      <c r="V492" s="93"/>
      <c r="W492" s="93"/>
    </row>
    <row r="493" spans="1:23" ht="14.25">
      <c r="A493" t="s">
        <v>504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91" t="s">
        <v>393</v>
      </c>
      <c r="N493" s="1"/>
      <c r="O493" s="1"/>
      <c r="P493" s="175"/>
      <c r="Q493" s="32"/>
      <c r="S493" s="32"/>
      <c r="T493" s="32"/>
      <c r="U493" s="93"/>
      <c r="V493" s="93"/>
      <c r="W493" s="93"/>
    </row>
    <row r="494" spans="13:23" ht="14.25">
      <c r="M494" s="22"/>
      <c r="N494" s="387" t="s">
        <v>391</v>
      </c>
      <c r="O494" s="387"/>
      <c r="P494" s="387"/>
      <c r="S494" s="93"/>
      <c r="T494" s="93"/>
      <c r="U494" s="93"/>
      <c r="V494" s="93"/>
      <c r="W494" s="93"/>
    </row>
    <row r="495" spans="13:23" ht="14.25">
      <c r="M495" s="387" t="s">
        <v>392</v>
      </c>
      <c r="N495" s="387"/>
      <c r="O495" s="387"/>
      <c r="P495" s="387"/>
      <c r="S495" s="93"/>
      <c r="T495" s="93"/>
      <c r="U495" s="93"/>
      <c r="V495" s="93"/>
      <c r="W495" s="93"/>
    </row>
    <row r="496" spans="13:23" ht="14.25">
      <c r="M496" s="22"/>
      <c r="S496" s="93"/>
      <c r="T496" s="93"/>
      <c r="U496" s="93"/>
      <c r="V496" s="93"/>
      <c r="W496" s="93"/>
    </row>
    <row r="497" spans="13:23" ht="14.25">
      <c r="M497" s="22"/>
      <c r="S497" s="93"/>
      <c r="T497" s="93"/>
      <c r="U497" s="93"/>
      <c r="V497" s="93"/>
      <c r="W497" s="93"/>
    </row>
    <row r="498" spans="13:23" ht="14.25">
      <c r="M498" s="22"/>
      <c r="S498" s="93"/>
      <c r="T498" s="93"/>
      <c r="U498" s="93"/>
      <c r="V498" s="93"/>
      <c r="W498" s="93"/>
    </row>
    <row r="499" spans="13:23" ht="14.25">
      <c r="M499" s="22"/>
      <c r="S499" s="93"/>
      <c r="T499" s="93"/>
      <c r="U499" s="93"/>
      <c r="V499" s="93"/>
      <c r="W499" s="93"/>
    </row>
    <row r="500" spans="13:20" ht="14.25">
      <c r="M500" s="22"/>
      <c r="S500" s="93"/>
      <c r="T500" s="93"/>
    </row>
    <row r="501" spans="13:20" ht="14.25">
      <c r="M501" s="22"/>
      <c r="S501" s="93"/>
      <c r="T501" s="93"/>
    </row>
    <row r="502" ht="14.25">
      <c r="M502" s="22"/>
    </row>
    <row r="503" ht="14.25">
      <c r="M503" s="22"/>
    </row>
    <row r="504" ht="14.25">
      <c r="M504" s="22"/>
    </row>
    <row r="505" ht="14.25">
      <c r="M505" s="22"/>
    </row>
    <row r="506" ht="14.25">
      <c r="M506" s="22"/>
    </row>
    <row r="507" ht="14.25">
      <c r="M507" s="22"/>
    </row>
    <row r="508" ht="14.25">
      <c r="M508" s="22"/>
    </row>
    <row r="509" ht="14.25">
      <c r="M509" s="22"/>
    </row>
    <row r="510" ht="14.25">
      <c r="M510" s="22"/>
    </row>
    <row r="511" ht="14.25">
      <c r="M511" s="22"/>
    </row>
    <row r="512" ht="14.25">
      <c r="M512" s="22"/>
    </row>
    <row r="513" ht="14.25">
      <c r="M513" s="22"/>
    </row>
    <row r="514" ht="14.25">
      <c r="M514" s="22"/>
    </row>
    <row r="515" ht="14.25">
      <c r="M515" s="22"/>
    </row>
    <row r="516" ht="14.25">
      <c r="M516" s="22"/>
    </row>
    <row r="517" ht="14.25">
      <c r="M517" s="22"/>
    </row>
    <row r="518" ht="14.25">
      <c r="M518" s="22"/>
    </row>
    <row r="519" ht="14.25">
      <c r="M519" s="22"/>
    </row>
    <row r="520" ht="14.25">
      <c r="M520" s="22"/>
    </row>
    <row r="521" ht="14.25">
      <c r="M521" s="22"/>
    </row>
    <row r="522" ht="14.25">
      <c r="M522" s="22"/>
    </row>
    <row r="523" ht="14.25">
      <c r="M523" s="22"/>
    </row>
    <row r="524" ht="14.25">
      <c r="M524" s="22"/>
    </row>
    <row r="525" ht="14.25">
      <c r="M525" s="22"/>
    </row>
    <row r="526" ht="14.25">
      <c r="M526" s="22"/>
    </row>
    <row r="527" ht="14.25">
      <c r="M527" s="22"/>
    </row>
    <row r="528" ht="14.25">
      <c r="M528" s="22"/>
    </row>
    <row r="529" ht="14.25">
      <c r="M529" s="22"/>
    </row>
    <row r="530" ht="14.25">
      <c r="M530" s="22"/>
    </row>
    <row r="531" ht="14.25">
      <c r="M531" s="22"/>
    </row>
    <row r="532" ht="14.25">
      <c r="M532" s="22"/>
    </row>
    <row r="533" ht="14.25">
      <c r="M533" s="22"/>
    </row>
    <row r="534" ht="14.25">
      <c r="M534" s="22"/>
    </row>
    <row r="535" ht="14.25">
      <c r="M535" s="22"/>
    </row>
    <row r="536" ht="14.25">
      <c r="M536" s="22"/>
    </row>
    <row r="537" ht="14.25">
      <c r="M537" s="22"/>
    </row>
    <row r="538" ht="14.25">
      <c r="M538" s="22"/>
    </row>
    <row r="539" ht="14.25">
      <c r="M539" s="22"/>
    </row>
    <row r="540" ht="14.25">
      <c r="M540" s="22"/>
    </row>
    <row r="541" ht="14.25">
      <c r="M541" s="22"/>
    </row>
    <row r="542" ht="14.25">
      <c r="M542" s="22"/>
    </row>
    <row r="543" ht="14.25">
      <c r="M543" s="22"/>
    </row>
    <row r="544" ht="14.25">
      <c r="M544" s="22"/>
    </row>
    <row r="545" ht="14.25">
      <c r="M545" s="22"/>
    </row>
    <row r="546" ht="14.25">
      <c r="M546" s="22"/>
    </row>
    <row r="547" ht="14.25">
      <c r="M547" s="22"/>
    </row>
    <row r="548" ht="14.25">
      <c r="M548" s="22"/>
    </row>
    <row r="549" ht="14.25">
      <c r="M549" s="22"/>
    </row>
    <row r="550" ht="14.25">
      <c r="M550" s="22"/>
    </row>
    <row r="551" ht="14.25">
      <c r="M551" s="22"/>
    </row>
    <row r="552" ht="14.25">
      <c r="M552" s="22"/>
    </row>
    <row r="553" ht="14.25">
      <c r="M553" s="22"/>
    </row>
    <row r="554" ht="14.25">
      <c r="M554" s="22"/>
    </row>
    <row r="555" ht="14.25">
      <c r="M555" s="22"/>
    </row>
    <row r="556" ht="14.25">
      <c r="M556" s="22"/>
    </row>
    <row r="557" ht="14.25">
      <c r="M557" s="22"/>
    </row>
    <row r="558" ht="14.25">
      <c r="M558" s="22"/>
    </row>
    <row r="559" ht="14.25">
      <c r="M559" s="22"/>
    </row>
    <row r="560" ht="14.25">
      <c r="M560" s="22"/>
    </row>
    <row r="561" ht="14.25">
      <c r="M561" s="22"/>
    </row>
    <row r="562" ht="14.25">
      <c r="M562" s="22"/>
    </row>
    <row r="563" ht="14.25">
      <c r="M563" s="22"/>
    </row>
    <row r="564" ht="14.25">
      <c r="M564" s="22"/>
    </row>
    <row r="565" ht="14.25">
      <c r="M565" s="22"/>
    </row>
    <row r="566" ht="14.25">
      <c r="M566" s="22"/>
    </row>
    <row r="567" ht="14.25">
      <c r="M567" s="22"/>
    </row>
    <row r="568" ht="14.25">
      <c r="M568" s="22"/>
    </row>
    <row r="569" ht="14.25">
      <c r="M569" s="22"/>
    </row>
    <row r="570" ht="14.25">
      <c r="M570" s="22"/>
    </row>
    <row r="571" ht="14.25">
      <c r="M571" s="22"/>
    </row>
    <row r="572" ht="14.25">
      <c r="M572" s="22"/>
    </row>
    <row r="573" ht="14.25">
      <c r="M573" s="22"/>
    </row>
    <row r="574" ht="14.25">
      <c r="M574" s="22"/>
    </row>
    <row r="575" ht="14.25">
      <c r="M575" s="22"/>
    </row>
    <row r="576" ht="14.25">
      <c r="M576" s="22"/>
    </row>
    <row r="577" ht="14.25">
      <c r="M577" s="22"/>
    </row>
    <row r="578" ht="14.25">
      <c r="M578" s="22"/>
    </row>
    <row r="579" ht="14.25">
      <c r="M579" s="22"/>
    </row>
    <row r="580" ht="14.25">
      <c r="M580" s="22"/>
    </row>
    <row r="581" ht="14.25">
      <c r="M581" s="22"/>
    </row>
    <row r="582" ht="14.25">
      <c r="M582" s="22"/>
    </row>
    <row r="583" ht="14.25">
      <c r="M583" s="22"/>
    </row>
    <row r="584" ht="14.25">
      <c r="M584" s="22"/>
    </row>
    <row r="585" ht="14.25">
      <c r="M585" s="22"/>
    </row>
    <row r="586" ht="14.25">
      <c r="M586" s="22"/>
    </row>
    <row r="587" ht="14.25">
      <c r="M587" s="22"/>
    </row>
    <row r="588" ht="14.25">
      <c r="M588" s="22"/>
    </row>
    <row r="589" ht="14.25">
      <c r="M589" s="22"/>
    </row>
    <row r="590" ht="14.25">
      <c r="M590" s="22"/>
    </row>
    <row r="591" ht="14.25">
      <c r="M591" s="22"/>
    </row>
    <row r="592" ht="14.25">
      <c r="M592" s="22"/>
    </row>
    <row r="593" ht="14.25">
      <c r="M593" s="22"/>
    </row>
    <row r="594" ht="14.25">
      <c r="M594" s="22"/>
    </row>
    <row r="595" ht="14.25">
      <c r="M595" s="22"/>
    </row>
    <row r="596" ht="14.25">
      <c r="M596" s="22"/>
    </row>
    <row r="597" ht="14.25">
      <c r="M597" s="22"/>
    </row>
    <row r="598" ht="14.25">
      <c r="M598" s="22"/>
    </row>
    <row r="599" ht="14.25">
      <c r="M599" s="22"/>
    </row>
    <row r="600" ht="14.25">
      <c r="M600" s="22"/>
    </row>
    <row r="601" ht="14.25">
      <c r="M601" s="22"/>
    </row>
    <row r="602" ht="14.25">
      <c r="M602" s="22"/>
    </row>
    <row r="603" ht="14.25">
      <c r="M603" s="22"/>
    </row>
    <row r="604" ht="14.25">
      <c r="M604" s="22"/>
    </row>
    <row r="605" ht="14.25">
      <c r="M605" s="22"/>
    </row>
    <row r="606" ht="14.25">
      <c r="M606" s="22"/>
    </row>
    <row r="607" ht="14.25">
      <c r="M607" s="22"/>
    </row>
    <row r="608" ht="14.25">
      <c r="M608" s="22"/>
    </row>
    <row r="609" ht="14.25">
      <c r="M609" s="22"/>
    </row>
    <row r="610" ht="14.25">
      <c r="M610" s="22"/>
    </row>
    <row r="611" ht="14.25">
      <c r="M611" s="22"/>
    </row>
    <row r="612" ht="14.25">
      <c r="M612" s="22"/>
    </row>
    <row r="613" ht="14.25">
      <c r="M613" s="22"/>
    </row>
    <row r="614" ht="14.25">
      <c r="M614" s="22"/>
    </row>
    <row r="615" ht="14.25">
      <c r="M615" s="22"/>
    </row>
    <row r="616" ht="14.25">
      <c r="M616" s="22"/>
    </row>
    <row r="617" ht="14.25">
      <c r="M617" s="22"/>
    </row>
    <row r="618" ht="14.25">
      <c r="M618" s="22"/>
    </row>
    <row r="619" ht="14.25">
      <c r="M619" s="22"/>
    </row>
    <row r="620" ht="14.25">
      <c r="M620" s="22"/>
    </row>
    <row r="621" ht="14.25">
      <c r="M621" s="22"/>
    </row>
    <row r="622" ht="14.25">
      <c r="M622" s="22"/>
    </row>
    <row r="623" ht="14.25">
      <c r="M623" s="22"/>
    </row>
    <row r="624" ht="14.25">
      <c r="M624" s="22"/>
    </row>
    <row r="625" ht="14.25">
      <c r="M625" s="22"/>
    </row>
    <row r="626" ht="14.25">
      <c r="M626" s="22"/>
    </row>
    <row r="627" ht="14.25">
      <c r="M627" s="22"/>
    </row>
    <row r="628" ht="14.25">
      <c r="M628" s="22"/>
    </row>
    <row r="629" ht="14.25">
      <c r="M629" s="22"/>
    </row>
    <row r="630" ht="14.25">
      <c r="M630" s="22"/>
    </row>
    <row r="631" ht="14.25">
      <c r="M631" s="22"/>
    </row>
    <row r="632" ht="14.25">
      <c r="M632" s="22"/>
    </row>
    <row r="633" ht="14.25">
      <c r="M633" s="22"/>
    </row>
    <row r="634" ht="14.25">
      <c r="M634" s="22"/>
    </row>
    <row r="635" ht="14.25">
      <c r="M635" s="22"/>
    </row>
    <row r="636" ht="14.25">
      <c r="M636" s="22"/>
    </row>
    <row r="637" ht="14.25">
      <c r="M637" s="22"/>
    </row>
    <row r="638" ht="14.25">
      <c r="M638" s="22"/>
    </row>
    <row r="639" ht="14.25">
      <c r="M639" s="22"/>
    </row>
    <row r="640" ht="14.25">
      <c r="M640" s="22"/>
    </row>
    <row r="641" ht="14.25">
      <c r="M641" s="22"/>
    </row>
    <row r="642" ht="14.25">
      <c r="M642" s="22"/>
    </row>
    <row r="643" ht="14.25">
      <c r="M643" s="22"/>
    </row>
    <row r="644" ht="14.25">
      <c r="M644" s="22"/>
    </row>
    <row r="645" ht="14.25">
      <c r="M645" s="22"/>
    </row>
    <row r="646" ht="14.25">
      <c r="M646" s="22"/>
    </row>
    <row r="647" ht="14.25">
      <c r="M647" s="22"/>
    </row>
    <row r="648" ht="14.25">
      <c r="M648" s="22"/>
    </row>
    <row r="649" ht="14.25">
      <c r="M649" s="22"/>
    </row>
    <row r="650" ht="14.25">
      <c r="M650" s="22"/>
    </row>
    <row r="651" ht="14.25">
      <c r="M651" s="22"/>
    </row>
    <row r="652" ht="14.25">
      <c r="M652" s="22"/>
    </row>
    <row r="653" ht="14.25">
      <c r="M653" s="22"/>
    </row>
    <row r="654" ht="14.25">
      <c r="M654" s="22"/>
    </row>
    <row r="655" ht="14.25">
      <c r="M655" s="22"/>
    </row>
    <row r="656" ht="14.25">
      <c r="M656" s="22"/>
    </row>
    <row r="657" ht="14.25">
      <c r="M657" s="22"/>
    </row>
    <row r="658" ht="14.25">
      <c r="M658" s="22"/>
    </row>
    <row r="659" ht="14.25">
      <c r="M659" s="22"/>
    </row>
    <row r="660" ht="14.25">
      <c r="M660" s="22"/>
    </row>
    <row r="661" ht="14.25">
      <c r="M661" s="22"/>
    </row>
    <row r="662" ht="14.25">
      <c r="M662" s="22"/>
    </row>
    <row r="663" ht="14.25">
      <c r="M663" s="22"/>
    </row>
    <row r="664" ht="14.25">
      <c r="M664" s="22"/>
    </row>
    <row r="665" ht="14.25">
      <c r="M665" s="22"/>
    </row>
    <row r="666" ht="14.25">
      <c r="M666" s="22"/>
    </row>
    <row r="667" ht="14.25">
      <c r="M667" s="22"/>
    </row>
    <row r="668" ht="14.25">
      <c r="M668" s="22"/>
    </row>
    <row r="669" ht="14.25">
      <c r="M669" s="22"/>
    </row>
    <row r="670" ht="14.25">
      <c r="M670" s="22"/>
    </row>
    <row r="671" ht="14.25">
      <c r="M671" s="22"/>
    </row>
    <row r="672" ht="14.25">
      <c r="M672" s="22"/>
    </row>
    <row r="673" ht="14.25">
      <c r="M673" s="22"/>
    </row>
    <row r="674" ht="14.25">
      <c r="M674" s="22"/>
    </row>
    <row r="675" ht="14.25">
      <c r="M675" s="22"/>
    </row>
    <row r="676" ht="14.25">
      <c r="M676" s="22"/>
    </row>
    <row r="677" ht="14.25">
      <c r="M677" s="22"/>
    </row>
    <row r="678" ht="14.25">
      <c r="M678" s="22"/>
    </row>
    <row r="679" ht="14.25">
      <c r="M679" s="22"/>
    </row>
    <row r="680" ht="14.25">
      <c r="M680" s="22"/>
    </row>
    <row r="681" ht="14.25">
      <c r="M681" s="22"/>
    </row>
    <row r="682" ht="14.25">
      <c r="M682" s="22"/>
    </row>
    <row r="683" ht="14.25">
      <c r="M683" s="22"/>
    </row>
    <row r="684" ht="14.25">
      <c r="M684" s="22"/>
    </row>
    <row r="685" ht="14.25">
      <c r="M685" s="22"/>
    </row>
    <row r="686" ht="14.25">
      <c r="M686" s="22"/>
    </row>
    <row r="687" ht="14.25">
      <c r="M687" s="22"/>
    </row>
    <row r="688" ht="14.25">
      <c r="M688" s="22"/>
    </row>
    <row r="689" ht="14.25">
      <c r="M689" s="22"/>
    </row>
    <row r="690" ht="14.25">
      <c r="M690" s="22"/>
    </row>
    <row r="691" ht="14.25">
      <c r="M691" s="22"/>
    </row>
    <row r="692" ht="14.25">
      <c r="M692" s="22"/>
    </row>
    <row r="693" ht="14.25">
      <c r="M693" s="22"/>
    </row>
    <row r="694" ht="14.25">
      <c r="M694" s="22"/>
    </row>
    <row r="695" ht="14.25">
      <c r="M695" s="22"/>
    </row>
    <row r="696" ht="14.25">
      <c r="M696" s="22"/>
    </row>
    <row r="697" ht="14.25">
      <c r="M697" s="22"/>
    </row>
    <row r="698" ht="14.25">
      <c r="M698" s="22"/>
    </row>
    <row r="699" ht="14.25">
      <c r="M699" s="22"/>
    </row>
    <row r="700" ht="14.25">
      <c r="M700" s="22"/>
    </row>
    <row r="701" ht="14.25">
      <c r="M701" s="22"/>
    </row>
    <row r="702" ht="14.25">
      <c r="M702" s="22"/>
    </row>
    <row r="703" ht="14.25">
      <c r="M703" s="22"/>
    </row>
    <row r="704" ht="14.25">
      <c r="M704" s="22"/>
    </row>
    <row r="705" ht="14.25">
      <c r="M705" s="22"/>
    </row>
    <row r="706" ht="14.25">
      <c r="M706" s="22"/>
    </row>
    <row r="707" ht="14.25">
      <c r="M707" s="22"/>
    </row>
    <row r="708" ht="14.25">
      <c r="M708" s="22"/>
    </row>
    <row r="709" ht="14.25">
      <c r="M709" s="22"/>
    </row>
    <row r="710" ht="14.25">
      <c r="M710" s="22"/>
    </row>
    <row r="711" ht="14.25">
      <c r="M711" s="22"/>
    </row>
    <row r="712" ht="14.25">
      <c r="M712" s="22"/>
    </row>
    <row r="713" ht="14.25">
      <c r="M713" s="22"/>
    </row>
    <row r="714" ht="14.25">
      <c r="M714" s="22"/>
    </row>
    <row r="715" ht="14.25">
      <c r="M715" s="22"/>
    </row>
    <row r="716" ht="14.25">
      <c r="M716" s="22"/>
    </row>
    <row r="717" ht="14.25">
      <c r="M717" s="22"/>
    </row>
    <row r="718" ht="14.25">
      <c r="M718" s="22"/>
    </row>
    <row r="719" ht="14.25">
      <c r="M719" s="22"/>
    </row>
    <row r="720" ht="14.25">
      <c r="M720" s="22"/>
    </row>
    <row r="721" ht="14.25">
      <c r="M721" s="22"/>
    </row>
    <row r="722" ht="14.25">
      <c r="M722" s="22"/>
    </row>
    <row r="723" ht="14.25">
      <c r="M723" s="22"/>
    </row>
    <row r="724" ht="14.25">
      <c r="M724" s="22"/>
    </row>
    <row r="725" ht="14.25">
      <c r="M725" s="22"/>
    </row>
    <row r="726" ht="14.25">
      <c r="M726" s="22"/>
    </row>
    <row r="727" ht="14.25">
      <c r="M727" s="22"/>
    </row>
    <row r="728" ht="14.25">
      <c r="M728" s="22"/>
    </row>
    <row r="729" ht="14.25">
      <c r="M729" s="22"/>
    </row>
    <row r="730" ht="14.25">
      <c r="M730" s="22"/>
    </row>
    <row r="731" ht="14.25">
      <c r="M731" s="22"/>
    </row>
    <row r="732" ht="14.25">
      <c r="M732" s="22"/>
    </row>
    <row r="733" ht="14.25">
      <c r="M733" s="22"/>
    </row>
    <row r="734" ht="14.25">
      <c r="M734" s="22"/>
    </row>
    <row r="735" ht="14.25">
      <c r="M735" s="22"/>
    </row>
    <row r="736" ht="14.25">
      <c r="M736" s="22"/>
    </row>
    <row r="737" ht="14.25">
      <c r="M737" s="22"/>
    </row>
    <row r="738" ht="14.25">
      <c r="M738" s="22"/>
    </row>
    <row r="739" ht="14.25">
      <c r="M739" s="22"/>
    </row>
    <row r="740" ht="14.25">
      <c r="M740" s="22"/>
    </row>
    <row r="741" ht="14.25">
      <c r="M741" s="22"/>
    </row>
    <row r="742" ht="14.25">
      <c r="M742" s="22"/>
    </row>
    <row r="743" ht="14.25">
      <c r="M743" s="22"/>
    </row>
    <row r="744" ht="14.25">
      <c r="M744" s="22"/>
    </row>
    <row r="745" ht="14.25">
      <c r="M745" s="22"/>
    </row>
    <row r="746" ht="14.25">
      <c r="M746" s="22"/>
    </row>
    <row r="747" ht="14.25">
      <c r="M747" s="22"/>
    </row>
    <row r="748" ht="14.25">
      <c r="M748" s="22"/>
    </row>
    <row r="749" ht="14.25">
      <c r="M749" s="22"/>
    </row>
    <row r="750" ht="14.25">
      <c r="M750" s="22"/>
    </row>
    <row r="751" ht="14.25">
      <c r="M751" s="22"/>
    </row>
    <row r="752" ht="14.25">
      <c r="M752" s="22"/>
    </row>
    <row r="753" ht="14.25">
      <c r="M753" s="22"/>
    </row>
    <row r="754" ht="14.25">
      <c r="M754" s="22"/>
    </row>
    <row r="755" ht="14.25">
      <c r="M755" s="22"/>
    </row>
    <row r="756" ht="14.25">
      <c r="M756" s="22"/>
    </row>
    <row r="757" ht="14.25">
      <c r="M757" s="22"/>
    </row>
    <row r="758" ht="14.25">
      <c r="M758" s="22"/>
    </row>
    <row r="759" ht="14.25">
      <c r="M759" s="22"/>
    </row>
    <row r="760" ht="14.25">
      <c r="M760" s="22"/>
    </row>
    <row r="761" ht="14.25">
      <c r="M761" s="22"/>
    </row>
    <row r="762" ht="14.25">
      <c r="M762" s="22"/>
    </row>
    <row r="763" ht="14.25">
      <c r="M763" s="22"/>
    </row>
    <row r="764" ht="14.25">
      <c r="M764" s="22"/>
    </row>
    <row r="765" ht="14.25">
      <c r="M765" s="22"/>
    </row>
    <row r="766" ht="14.25">
      <c r="M766" s="22"/>
    </row>
    <row r="767" ht="14.25">
      <c r="M767" s="22"/>
    </row>
    <row r="768" ht="14.25">
      <c r="M768" s="22"/>
    </row>
    <row r="769" ht="14.25">
      <c r="M769" s="22"/>
    </row>
    <row r="770" ht="14.25">
      <c r="M770" s="22"/>
    </row>
    <row r="771" ht="14.25">
      <c r="M771" s="22"/>
    </row>
    <row r="772" ht="14.25">
      <c r="M772" s="22"/>
    </row>
    <row r="773" ht="14.25">
      <c r="M773" s="22"/>
    </row>
    <row r="774" ht="14.25">
      <c r="M774" s="22"/>
    </row>
    <row r="775" ht="14.25">
      <c r="M775" s="22"/>
    </row>
    <row r="776" ht="14.25">
      <c r="M776" s="22"/>
    </row>
    <row r="777" ht="14.25">
      <c r="M777" s="22"/>
    </row>
    <row r="778" ht="14.25">
      <c r="M778" s="22"/>
    </row>
    <row r="779" ht="14.25">
      <c r="M779" s="22"/>
    </row>
    <row r="780" ht="14.25">
      <c r="M780" s="22"/>
    </row>
    <row r="781" ht="14.25">
      <c r="M781" s="22"/>
    </row>
    <row r="782" ht="14.25">
      <c r="M782" s="22"/>
    </row>
    <row r="783" ht="14.25">
      <c r="M783" s="22"/>
    </row>
    <row r="784" ht="14.25">
      <c r="M784" s="22"/>
    </row>
    <row r="785" ht="14.25">
      <c r="M785" s="22"/>
    </row>
    <row r="786" ht="14.25">
      <c r="M786" s="22"/>
    </row>
    <row r="787" ht="14.25">
      <c r="M787" s="22"/>
    </row>
    <row r="788" ht="14.25">
      <c r="M788" s="22"/>
    </row>
    <row r="789" ht="14.25">
      <c r="M789" s="22"/>
    </row>
    <row r="790" ht="14.25">
      <c r="M790" s="22"/>
    </row>
    <row r="791" ht="14.25">
      <c r="M791" s="22"/>
    </row>
    <row r="792" ht="14.25">
      <c r="M792" s="22"/>
    </row>
    <row r="793" ht="14.25">
      <c r="M793" s="22"/>
    </row>
    <row r="794" ht="14.25">
      <c r="M794" s="22"/>
    </row>
    <row r="795" ht="14.25">
      <c r="M795" s="22"/>
    </row>
    <row r="796" ht="14.25">
      <c r="M796" s="22"/>
    </row>
    <row r="797" ht="14.25">
      <c r="M797" s="22"/>
    </row>
    <row r="798" ht="14.25">
      <c r="M798" s="22"/>
    </row>
    <row r="799" ht="14.25">
      <c r="M799" s="22"/>
    </row>
    <row r="800" ht="14.25">
      <c r="M800" s="22"/>
    </row>
    <row r="801" ht="14.25">
      <c r="M801" s="22"/>
    </row>
    <row r="802" ht="14.25">
      <c r="M802" s="22"/>
    </row>
    <row r="803" ht="14.25">
      <c r="M803" s="22"/>
    </row>
    <row r="804" ht="14.25">
      <c r="M804" s="22"/>
    </row>
    <row r="805" ht="14.25">
      <c r="M805" s="22"/>
    </row>
    <row r="806" ht="14.25">
      <c r="M806" s="22"/>
    </row>
    <row r="807" ht="14.25">
      <c r="M807" s="22"/>
    </row>
    <row r="808" ht="14.25">
      <c r="M808" s="22"/>
    </row>
    <row r="809" ht="14.25">
      <c r="M809" s="22"/>
    </row>
    <row r="810" ht="14.25">
      <c r="M810" s="22"/>
    </row>
    <row r="811" ht="14.25">
      <c r="M811" s="22"/>
    </row>
    <row r="812" ht="14.25">
      <c r="M812" s="22"/>
    </row>
    <row r="813" ht="14.25">
      <c r="M813" s="22"/>
    </row>
    <row r="814" ht="14.25">
      <c r="M814" s="22"/>
    </row>
    <row r="815" ht="14.25">
      <c r="M815" s="22"/>
    </row>
    <row r="816" ht="14.25">
      <c r="M816" s="22"/>
    </row>
    <row r="817" ht="14.25">
      <c r="M817" s="22"/>
    </row>
    <row r="818" ht="14.25">
      <c r="M818" s="22"/>
    </row>
    <row r="819" ht="14.25">
      <c r="M819" s="22"/>
    </row>
    <row r="820" ht="14.25">
      <c r="M820" s="22"/>
    </row>
    <row r="821" ht="14.25">
      <c r="M821" s="22"/>
    </row>
    <row r="822" ht="14.25">
      <c r="M822" s="22"/>
    </row>
    <row r="823" ht="14.25">
      <c r="M823" s="22"/>
    </row>
    <row r="824" ht="14.25">
      <c r="M824" s="22"/>
    </row>
    <row r="825" ht="14.25">
      <c r="M825" s="22"/>
    </row>
    <row r="826" ht="14.25">
      <c r="M826" s="22"/>
    </row>
    <row r="827" ht="14.25">
      <c r="M827" s="22"/>
    </row>
    <row r="828" ht="14.25">
      <c r="M828" s="22"/>
    </row>
    <row r="829" ht="14.25">
      <c r="M829" s="22"/>
    </row>
    <row r="830" ht="14.25">
      <c r="M830" s="22"/>
    </row>
    <row r="831" ht="14.25">
      <c r="M831" s="22"/>
    </row>
    <row r="832" ht="14.25">
      <c r="M832" s="22"/>
    </row>
    <row r="833" ht="14.25">
      <c r="M833" s="22"/>
    </row>
    <row r="834" ht="14.25">
      <c r="M834" s="22"/>
    </row>
    <row r="835" ht="14.25">
      <c r="M835" s="22"/>
    </row>
    <row r="836" ht="14.25">
      <c r="M836" s="22"/>
    </row>
    <row r="837" ht="14.25">
      <c r="M837" s="22"/>
    </row>
    <row r="838" ht="14.25">
      <c r="M838" s="22"/>
    </row>
    <row r="839" ht="14.25">
      <c r="M839" s="22"/>
    </row>
    <row r="840" ht="14.25">
      <c r="M840" s="22"/>
    </row>
    <row r="841" ht="14.25">
      <c r="M841" s="22"/>
    </row>
    <row r="842" ht="14.25">
      <c r="M842" s="22"/>
    </row>
    <row r="843" ht="14.25">
      <c r="M843" s="22"/>
    </row>
    <row r="844" ht="14.25">
      <c r="M844" s="22"/>
    </row>
    <row r="845" ht="14.25">
      <c r="M845" s="22"/>
    </row>
    <row r="846" ht="14.25">
      <c r="M846" s="22"/>
    </row>
    <row r="847" ht="14.25">
      <c r="M847" s="22"/>
    </row>
    <row r="848" ht="14.25">
      <c r="M848" s="22"/>
    </row>
    <row r="849" ht="14.25">
      <c r="M849" s="22"/>
    </row>
    <row r="850" ht="14.25">
      <c r="M850" s="22"/>
    </row>
    <row r="851" ht="14.25">
      <c r="M851" s="22"/>
    </row>
    <row r="852" ht="14.25">
      <c r="M852" s="22"/>
    </row>
    <row r="853" ht="14.25">
      <c r="M853" s="22"/>
    </row>
    <row r="854" ht="14.25">
      <c r="M854" s="22"/>
    </row>
    <row r="855" ht="14.25">
      <c r="M855" s="22"/>
    </row>
    <row r="856" ht="14.25">
      <c r="M856" s="22"/>
    </row>
    <row r="857" ht="14.25">
      <c r="M857" s="22"/>
    </row>
    <row r="858" ht="14.25">
      <c r="M858" s="22"/>
    </row>
    <row r="859" ht="14.25">
      <c r="M859" s="22"/>
    </row>
    <row r="860" ht="14.25">
      <c r="M860" s="22"/>
    </row>
    <row r="861" ht="14.25">
      <c r="M861" s="22"/>
    </row>
    <row r="862" ht="14.25">
      <c r="M862" s="22"/>
    </row>
    <row r="863" ht="14.25">
      <c r="M863" s="22"/>
    </row>
    <row r="864" ht="14.25">
      <c r="M864" s="22"/>
    </row>
    <row r="865" ht="14.25">
      <c r="M865" s="22"/>
    </row>
    <row r="866" ht="14.25">
      <c r="M866" s="22"/>
    </row>
    <row r="867" ht="14.25">
      <c r="M867" s="22"/>
    </row>
    <row r="868" ht="14.25">
      <c r="M868" s="22"/>
    </row>
    <row r="869" ht="14.25">
      <c r="M869" s="22"/>
    </row>
    <row r="870" ht="14.25">
      <c r="M870" s="22"/>
    </row>
    <row r="871" ht="14.25">
      <c r="M871" s="22"/>
    </row>
    <row r="872" ht="14.25">
      <c r="M872" s="22"/>
    </row>
    <row r="873" ht="14.25">
      <c r="M873" s="22"/>
    </row>
    <row r="874" ht="14.25">
      <c r="M874" s="22"/>
    </row>
    <row r="875" ht="14.25">
      <c r="M875" s="22"/>
    </row>
    <row r="876" ht="14.25">
      <c r="M876" s="22"/>
    </row>
    <row r="877" ht="14.25">
      <c r="M877" s="22"/>
    </row>
    <row r="878" ht="14.25">
      <c r="M878" s="22"/>
    </row>
    <row r="879" ht="14.25">
      <c r="M879" s="22"/>
    </row>
    <row r="880" ht="14.25">
      <c r="M880" s="22"/>
    </row>
    <row r="881" ht="14.25">
      <c r="M881" s="22"/>
    </row>
    <row r="882" ht="14.25">
      <c r="M882" s="22"/>
    </row>
    <row r="883" ht="14.25">
      <c r="M883" s="22"/>
    </row>
    <row r="884" ht="14.25">
      <c r="M884" s="22"/>
    </row>
    <row r="885" ht="14.25">
      <c r="M885" s="22"/>
    </row>
    <row r="886" ht="14.25">
      <c r="M886" s="22"/>
    </row>
    <row r="887" ht="14.25">
      <c r="M887" s="22"/>
    </row>
    <row r="888" ht="14.25">
      <c r="M888" s="22"/>
    </row>
    <row r="889" ht="14.25">
      <c r="M889" s="22"/>
    </row>
    <row r="890" ht="14.25">
      <c r="M890" s="22"/>
    </row>
    <row r="891" ht="14.25">
      <c r="M891" s="22"/>
    </row>
    <row r="892" ht="14.25">
      <c r="M892" s="22"/>
    </row>
    <row r="893" ht="14.25">
      <c r="M893" s="22"/>
    </row>
    <row r="894" ht="14.25">
      <c r="M894" s="22"/>
    </row>
    <row r="895" ht="14.25">
      <c r="M895" s="22"/>
    </row>
    <row r="896" ht="14.25">
      <c r="M896" s="22"/>
    </row>
    <row r="897" ht="14.25">
      <c r="M897" s="22"/>
    </row>
    <row r="898" ht="14.25">
      <c r="M898" s="22"/>
    </row>
    <row r="899" ht="14.25">
      <c r="M899" s="22"/>
    </row>
    <row r="900" ht="14.25">
      <c r="M900" s="22"/>
    </row>
    <row r="901" ht="14.25">
      <c r="M901" s="22"/>
    </row>
    <row r="902" ht="14.25">
      <c r="M902" s="22"/>
    </row>
    <row r="903" ht="14.25">
      <c r="M903" s="22"/>
    </row>
    <row r="904" ht="14.25">
      <c r="M904" s="22"/>
    </row>
    <row r="905" ht="14.25">
      <c r="M905" s="22"/>
    </row>
    <row r="906" ht="14.25">
      <c r="M906" s="22"/>
    </row>
    <row r="907" ht="14.25">
      <c r="M907" s="22"/>
    </row>
    <row r="908" ht="14.25">
      <c r="M908" s="22"/>
    </row>
    <row r="909" ht="14.25">
      <c r="M909" s="22"/>
    </row>
    <row r="910" ht="14.25">
      <c r="M910" s="22"/>
    </row>
    <row r="911" ht="14.25">
      <c r="M911" s="22"/>
    </row>
    <row r="912" ht="14.25">
      <c r="M912" s="22"/>
    </row>
    <row r="913" ht="14.25">
      <c r="M913" s="22"/>
    </row>
    <row r="914" ht="14.25">
      <c r="M914" s="22"/>
    </row>
    <row r="915" ht="14.25">
      <c r="M915" s="22"/>
    </row>
    <row r="916" ht="14.25">
      <c r="M916" s="22"/>
    </row>
    <row r="917" ht="14.25">
      <c r="M917" s="22"/>
    </row>
    <row r="918" ht="14.25">
      <c r="M918" s="22"/>
    </row>
    <row r="919" ht="14.25">
      <c r="M919" s="22"/>
    </row>
    <row r="920" ht="14.25">
      <c r="M920" s="22"/>
    </row>
    <row r="921" ht="14.25">
      <c r="M921" s="22"/>
    </row>
    <row r="922" ht="14.25">
      <c r="M922" s="22"/>
    </row>
    <row r="923" ht="14.25">
      <c r="M923" s="22"/>
    </row>
    <row r="924" ht="14.25">
      <c r="M924" s="22"/>
    </row>
    <row r="925" ht="14.25">
      <c r="M925" s="22"/>
    </row>
    <row r="926" ht="14.25">
      <c r="M926" s="22"/>
    </row>
    <row r="927" ht="14.25">
      <c r="M927" s="22"/>
    </row>
    <row r="928" ht="14.25">
      <c r="M928" s="22"/>
    </row>
    <row r="929" ht="14.25">
      <c r="M929" s="22"/>
    </row>
    <row r="930" ht="14.25">
      <c r="M930" s="22"/>
    </row>
    <row r="931" ht="14.25">
      <c r="M931" s="22"/>
    </row>
    <row r="932" ht="14.25">
      <c r="M932" s="22"/>
    </row>
    <row r="933" ht="14.25">
      <c r="M933" s="22"/>
    </row>
    <row r="934" ht="14.25">
      <c r="M934" s="22"/>
    </row>
    <row r="935" ht="14.25">
      <c r="M935" s="22"/>
    </row>
    <row r="936" ht="14.25">
      <c r="M936" s="22"/>
    </row>
    <row r="937" ht="14.25">
      <c r="M937" s="22"/>
    </row>
    <row r="938" ht="14.25">
      <c r="M938" s="22"/>
    </row>
    <row r="939" ht="14.25">
      <c r="M939" s="22"/>
    </row>
    <row r="940" ht="14.25">
      <c r="M940" s="22"/>
    </row>
    <row r="941" ht="14.25">
      <c r="M941" s="22"/>
    </row>
    <row r="942" ht="14.25">
      <c r="M942" s="22"/>
    </row>
    <row r="943" ht="14.25">
      <c r="M943" s="22"/>
    </row>
    <row r="944" ht="14.25">
      <c r="M944" s="22"/>
    </row>
    <row r="945" ht="14.25">
      <c r="M945" s="22"/>
    </row>
    <row r="946" ht="14.25">
      <c r="M946" s="22"/>
    </row>
    <row r="947" ht="14.25">
      <c r="M947" s="22"/>
    </row>
    <row r="948" ht="14.25">
      <c r="M948" s="22"/>
    </row>
    <row r="949" ht="14.25">
      <c r="M949" s="22"/>
    </row>
    <row r="950" ht="14.25">
      <c r="M950" s="22"/>
    </row>
    <row r="951" ht="14.25">
      <c r="M951" s="22"/>
    </row>
    <row r="952" ht="14.25">
      <c r="M952" s="22"/>
    </row>
    <row r="953" ht="14.25">
      <c r="M953" s="22"/>
    </row>
    <row r="954" ht="14.25">
      <c r="M954" s="22"/>
    </row>
    <row r="955" ht="14.25">
      <c r="M955" s="22"/>
    </row>
    <row r="956" ht="14.25">
      <c r="M956" s="22"/>
    </row>
    <row r="957" ht="14.25">
      <c r="M957" s="22"/>
    </row>
    <row r="958" ht="14.25">
      <c r="M958" s="22"/>
    </row>
    <row r="959" ht="14.25">
      <c r="M959" s="22"/>
    </row>
    <row r="960" ht="14.25">
      <c r="M960" s="22"/>
    </row>
    <row r="961" ht="14.25">
      <c r="M961" s="22"/>
    </row>
    <row r="962" ht="14.25">
      <c r="M962" s="22"/>
    </row>
    <row r="963" ht="14.25">
      <c r="M963" s="22"/>
    </row>
    <row r="964" ht="14.25">
      <c r="M964" s="22"/>
    </row>
    <row r="965" ht="14.25">
      <c r="M965" s="22"/>
    </row>
    <row r="966" ht="14.25">
      <c r="M966" s="22"/>
    </row>
    <row r="967" ht="14.25">
      <c r="M967" s="22"/>
    </row>
    <row r="968" ht="14.25">
      <c r="M968" s="22"/>
    </row>
    <row r="969" ht="14.25">
      <c r="M969" s="22"/>
    </row>
    <row r="970" ht="14.25">
      <c r="M970" s="22"/>
    </row>
    <row r="971" ht="14.25">
      <c r="M971" s="22"/>
    </row>
    <row r="972" ht="14.25">
      <c r="M972" s="22"/>
    </row>
    <row r="973" ht="14.25">
      <c r="M973" s="22"/>
    </row>
    <row r="974" ht="14.25">
      <c r="M974" s="22"/>
    </row>
    <row r="975" ht="14.25">
      <c r="M975" s="22"/>
    </row>
    <row r="976" ht="14.25">
      <c r="M976" s="22"/>
    </row>
    <row r="977" ht="14.25">
      <c r="M977" s="22"/>
    </row>
    <row r="978" ht="14.25">
      <c r="M978" s="22"/>
    </row>
    <row r="979" ht="14.25">
      <c r="M979" s="22"/>
    </row>
    <row r="980" ht="14.25">
      <c r="M980" s="22"/>
    </row>
    <row r="981" ht="14.25">
      <c r="M981" s="22"/>
    </row>
    <row r="982" ht="14.25">
      <c r="M982" s="22"/>
    </row>
    <row r="983" ht="14.25">
      <c r="M983" s="22"/>
    </row>
    <row r="984" ht="14.25">
      <c r="M984" s="22"/>
    </row>
    <row r="985" ht="14.25">
      <c r="M985" s="22"/>
    </row>
    <row r="986" ht="14.25">
      <c r="M986" s="22"/>
    </row>
    <row r="987" ht="14.25">
      <c r="M987" s="22"/>
    </row>
    <row r="988" ht="14.25">
      <c r="M988" s="22"/>
    </row>
    <row r="989" ht="14.25">
      <c r="M989" s="22"/>
    </row>
    <row r="990" ht="14.25">
      <c r="M990" s="22"/>
    </row>
    <row r="991" ht="14.25">
      <c r="M991" s="22"/>
    </row>
    <row r="992" ht="14.25">
      <c r="M992" s="22"/>
    </row>
    <row r="993" ht="14.25">
      <c r="M993" s="22"/>
    </row>
    <row r="994" ht="14.25">
      <c r="M994" s="22"/>
    </row>
    <row r="995" ht="14.25">
      <c r="M995" s="22"/>
    </row>
    <row r="996" ht="14.25">
      <c r="M996" s="22"/>
    </row>
    <row r="997" ht="14.25">
      <c r="M997" s="22"/>
    </row>
    <row r="998" ht="14.25">
      <c r="M998" s="22"/>
    </row>
    <row r="999" ht="14.25">
      <c r="M999" s="22"/>
    </row>
    <row r="1000" ht="14.25">
      <c r="M1000" s="22"/>
    </row>
    <row r="1001" ht="14.25">
      <c r="M1001" s="22"/>
    </row>
    <row r="1002" ht="14.25">
      <c r="M1002" s="22"/>
    </row>
    <row r="1003" ht="14.25">
      <c r="M1003" s="22"/>
    </row>
    <row r="1004" ht="14.25">
      <c r="M1004" s="22"/>
    </row>
    <row r="1005" ht="14.25">
      <c r="M1005" s="22"/>
    </row>
    <row r="1006" ht="14.25">
      <c r="M1006" s="22"/>
    </row>
    <row r="1007" ht="14.25">
      <c r="M1007" s="22"/>
    </row>
    <row r="1008" ht="14.25">
      <c r="M1008" s="22"/>
    </row>
    <row r="1009" ht="14.25">
      <c r="M1009" s="22"/>
    </row>
    <row r="1010" ht="14.25">
      <c r="M1010" s="22"/>
    </row>
    <row r="1011" ht="14.25">
      <c r="M1011" s="22"/>
    </row>
    <row r="1012" ht="14.25">
      <c r="M1012" s="22"/>
    </row>
    <row r="1013" ht="14.25">
      <c r="M1013" s="22"/>
    </row>
    <row r="1014" ht="14.25">
      <c r="M1014" s="22"/>
    </row>
    <row r="1015" ht="14.25">
      <c r="M1015" s="22"/>
    </row>
    <row r="1016" ht="14.25">
      <c r="M1016" s="22"/>
    </row>
    <row r="1017" ht="14.25">
      <c r="M1017" s="22"/>
    </row>
    <row r="1018" ht="14.25">
      <c r="M1018" s="22"/>
    </row>
    <row r="1019" ht="14.25">
      <c r="M1019" s="22"/>
    </row>
    <row r="1020" ht="14.25">
      <c r="M1020" s="22"/>
    </row>
    <row r="1021" ht="14.25">
      <c r="M1021" s="22"/>
    </row>
    <row r="1022" ht="14.25">
      <c r="M1022" s="22"/>
    </row>
    <row r="1023" ht="14.25">
      <c r="M1023" s="22"/>
    </row>
    <row r="1024" ht="14.25">
      <c r="M1024" s="22"/>
    </row>
    <row r="1025" ht="14.25">
      <c r="M1025" s="22"/>
    </row>
    <row r="1026" ht="14.25">
      <c r="M1026" s="22"/>
    </row>
    <row r="1027" ht="14.25">
      <c r="M1027" s="22"/>
    </row>
    <row r="1028" ht="14.25">
      <c r="M1028" s="22"/>
    </row>
    <row r="1029" ht="14.25">
      <c r="M1029" s="22"/>
    </row>
    <row r="1030" ht="14.25">
      <c r="M1030" s="22"/>
    </row>
    <row r="1031" ht="14.25">
      <c r="M1031" s="22"/>
    </row>
    <row r="1032" ht="14.25">
      <c r="M1032" s="22"/>
    </row>
    <row r="1033" ht="14.25">
      <c r="M1033" s="22"/>
    </row>
    <row r="1034" ht="14.25">
      <c r="M1034" s="22"/>
    </row>
    <row r="1035" ht="14.25">
      <c r="M1035" s="22"/>
    </row>
    <row r="1036" ht="14.25">
      <c r="M1036" s="22"/>
    </row>
    <row r="1037" ht="14.25">
      <c r="M1037" s="22"/>
    </row>
    <row r="1038" ht="14.25">
      <c r="M1038" s="22"/>
    </row>
    <row r="1039" ht="14.25">
      <c r="M1039" s="22"/>
    </row>
    <row r="1040" ht="14.25">
      <c r="M1040" s="22"/>
    </row>
    <row r="1041" ht="14.25">
      <c r="M1041" s="22"/>
    </row>
    <row r="1042" ht="14.25">
      <c r="M1042" s="22"/>
    </row>
    <row r="1043" ht="14.25">
      <c r="M1043" s="22"/>
    </row>
  </sheetData>
  <sheetProtection/>
  <mergeCells count="3">
    <mergeCell ref="M495:P495"/>
    <mergeCell ref="N494:P494"/>
    <mergeCell ref="A487:S4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</cp:lastModifiedBy>
  <cp:lastPrinted>2010-12-06T13:13:08Z</cp:lastPrinted>
  <dcterms:created xsi:type="dcterms:W3CDTF">2009-10-25T14:18:30Z</dcterms:created>
  <dcterms:modified xsi:type="dcterms:W3CDTF">2011-01-18T20:27:21Z</dcterms:modified>
  <cp:category/>
  <cp:version/>
  <cp:contentType/>
  <cp:contentStatus/>
</cp:coreProperties>
</file>